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F:\TL2021\Oktatás\KemalapL21\második_öt_óra\"/>
    </mc:Choice>
  </mc:AlternateContent>
  <xr:revisionPtr revIDLastSave="0" documentId="13_ncr:1_{FAF3FD83-FD7C-4BE7-BA39-C679243A9DED}" xr6:coauthVersionLast="46" xr6:coauthVersionMax="46" xr10:uidLastSave="{00000000-0000-0000-0000-000000000000}"/>
  <bookViews>
    <workbookView xWindow="6540" yWindow="1335" windowWidth="13830" windowHeight="14760" xr2:uid="{00000000-000D-0000-FFFF-FFFF00000000}"/>
  </bookViews>
  <sheets>
    <sheet name="2.1.Gyakorlat" sheetId="8" r:id="rId1"/>
    <sheet name="2.2.Gyakorlat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8" l="1"/>
  <c r="C36" i="8"/>
  <c r="F35" i="8"/>
  <c r="F34" i="8"/>
  <c r="F33" i="8"/>
  <c r="F32" i="8"/>
  <c r="F31" i="8"/>
  <c r="D32" i="8"/>
  <c r="D31" i="8"/>
  <c r="G23" i="8"/>
  <c r="C24" i="8"/>
  <c r="E24" i="8" s="1"/>
  <c r="G25" i="8" s="1"/>
  <c r="A24" i="8"/>
  <c r="G22" i="8" s="1"/>
  <c r="I22" i="8" s="1"/>
  <c r="I23" i="8" s="1"/>
  <c r="J24" i="8" s="1"/>
  <c r="C26" i="8"/>
  <c r="E12" i="8"/>
  <c r="F16" i="8"/>
  <c r="D17" i="8"/>
  <c r="E15" i="8"/>
  <c r="D16" i="8" s="1"/>
  <c r="I16" i="8" l="1"/>
  <c r="J9" i="6" l="1"/>
  <c r="H2" i="8"/>
  <c r="G18" i="8" s="1"/>
  <c r="G19" i="8" s="1"/>
  <c r="E6" i="8" l="1"/>
  <c r="E7" i="8" s="1"/>
  <c r="H10" i="8"/>
  <c r="H11" i="8" s="1"/>
  <c r="I2" i="8"/>
</calcChain>
</file>

<file path=xl/sharedStrings.xml><?xml version="1.0" encoding="utf-8"?>
<sst xmlns="http://schemas.openxmlformats.org/spreadsheetml/2006/main" count="110" uniqueCount="84">
  <si>
    <t>KémalapGy2</t>
  </si>
  <si>
    <t>pH számítások</t>
  </si>
  <si>
    <t>Ecetsav</t>
  </si>
  <si>
    <t>pKs =</t>
  </si>
  <si>
    <t>Ks =</t>
  </si>
  <si>
    <t>atomtömegek: C-12, O-16, H-1, Cl-35,5, Zn-65</t>
  </si>
  <si>
    <t>Mennyi lesz az oldat pH-ja?</t>
  </si>
  <si>
    <t xml:space="preserve">Mennyi a keletkező gáz térfogata? </t>
  </si>
  <si>
    <t>(atomtömegek: H-1, S-32, O-16)</t>
  </si>
  <si>
    <t>2.</t>
  </si>
  <si>
    <t>Mennyi a keletkező hidrogén térfogata 20 Cº fokon? (atomtömegek  Al-27, H-1, S-32, O-16)</t>
  </si>
  <si>
    <r>
      <t>20 cm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10 vegyes %-os kénsav oldatba 10 g aluminiumot dobunk. </t>
    </r>
  </si>
  <si>
    <t>Hány vegyes %-os az a kálcium-hidroxid oldat, amelynek pH-ja 12? (atomtömegek: H-1, Ca-40, O-16)</t>
  </si>
  <si>
    <t>1.</t>
  </si>
  <si>
    <t>3.</t>
  </si>
  <si>
    <t>4.</t>
  </si>
  <si>
    <r>
      <t>20 C-on 1 dm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ammónia-gázt 100 cm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vízben lenyeletünk. Mennyi lesz az oldat pH-ja?</t>
    </r>
  </si>
  <si>
    <r>
      <t>Ezzel hány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12 pH-jú szennyvízet lehet közömbösíten, hogy a pH 7 legyen?</t>
    </r>
  </si>
  <si>
    <t>2.gy. Házi feladat</t>
  </si>
  <si>
    <r>
      <t>K</t>
    </r>
    <r>
      <rPr>
        <vertAlign val="subscript"/>
        <sz val="12"/>
        <rFont val="Times New Roman"/>
        <family val="1"/>
        <charset val="238"/>
      </rPr>
      <t xml:space="preserve">b </t>
    </r>
    <r>
      <rPr>
        <sz val="12"/>
        <color theme="1"/>
        <rFont val="Times New Roman"/>
        <family val="1"/>
        <charset val="238"/>
      </rPr>
      <t xml:space="preserve">= </t>
    </r>
  </si>
  <si>
    <r>
      <t xml:space="preserve"> dm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/mol</t>
    </r>
  </si>
  <si>
    <t>Móltérf. =</t>
  </si>
  <si>
    <t>(atomtömegek: N-14, H-1, O-16)</t>
  </si>
  <si>
    <r>
      <t>50 liter 96 tömeg %-os kénsavval (sürűség: 1,83 g/cm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) rendelkezünk.</t>
    </r>
  </si>
  <si>
    <t>KemalapL2_21.pdf</t>
  </si>
  <si>
    <t>mol/dm3</t>
  </si>
  <si>
    <t xml:space="preserve">pH = </t>
  </si>
  <si>
    <t>másodfokú egyenlettel</t>
  </si>
  <si>
    <t>cm3</t>
  </si>
  <si>
    <t>g</t>
  </si>
  <si>
    <t>összes oldott anyag=</t>
  </si>
  <si>
    <t>Össz.térfogat =</t>
  </si>
  <si>
    <t>M=</t>
  </si>
  <si>
    <t>g/mol</t>
  </si>
  <si>
    <t>g HCl</t>
  </si>
  <si>
    <t>M (HCl) = 1+35,5 =</t>
  </si>
  <si>
    <t>M (Zn) =</t>
  </si>
  <si>
    <t>l</t>
  </si>
  <si>
    <t>mol/l HCl</t>
  </si>
  <si>
    <t>pH =13</t>
  </si>
  <si>
    <t>pH = 8</t>
  </si>
  <si>
    <t>pOH=1</t>
  </si>
  <si>
    <t>pOH=6</t>
  </si>
  <si>
    <t>mol/l</t>
  </si>
  <si>
    <t>liter szennyvíz</t>
  </si>
  <si>
    <t>Közömbösítendő</t>
  </si>
  <si>
    <t>HCl kell</t>
  </si>
  <si>
    <t>mol HCl</t>
  </si>
  <si>
    <t xml:space="preserve"> l HCl o.</t>
  </si>
  <si>
    <t>x</t>
  </si>
  <si>
    <t xml:space="preserve">x = </t>
  </si>
  <si>
    <t>24 l/mol</t>
  </si>
  <si>
    <r>
      <t>Ca(OH) = Ca</t>
    </r>
    <r>
      <rPr>
        <vertAlign val="superscript"/>
        <sz val="12"/>
        <color theme="1"/>
        <rFont val="Times New Roman"/>
        <family val="1"/>
        <charset val="238"/>
      </rPr>
      <t>++</t>
    </r>
    <r>
      <rPr>
        <sz val="12"/>
        <color theme="1"/>
        <rFont val="Times New Roman"/>
        <family val="1"/>
        <charset val="238"/>
      </rPr>
      <t xml:space="preserve"> + 2 OH</t>
    </r>
    <r>
      <rPr>
        <vertAlign val="superscript"/>
        <sz val="12"/>
        <color theme="1"/>
        <rFont val="Times New Roman"/>
        <family val="1"/>
        <charset val="238"/>
      </rPr>
      <t>-</t>
    </r>
  </si>
  <si>
    <r>
      <t>Al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(SO</t>
    </r>
    <r>
      <rPr>
        <vertAlign val="subscript"/>
        <sz val="12"/>
        <color theme="1"/>
        <rFont val="Times New Roman"/>
        <family val="1"/>
        <charset val="238"/>
      </rPr>
      <t>4</t>
    </r>
    <r>
      <rPr>
        <sz val="12"/>
        <color theme="1"/>
        <rFont val="Times New Roman"/>
        <family val="1"/>
        <charset val="238"/>
      </rPr>
      <t>)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</si>
  <si>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móltérfogat(20</t>
    </r>
    <r>
      <rPr>
        <vertAlign val="superscript"/>
        <sz val="12"/>
        <rFont val="Times New Roman"/>
        <family val="1"/>
        <charset val="238"/>
      </rPr>
      <t>o</t>
    </r>
    <r>
      <rPr>
        <sz val="12"/>
        <color theme="1"/>
        <rFont val="Times New Roman"/>
        <family val="1"/>
        <charset val="238"/>
      </rPr>
      <t>C)=24 dm</t>
    </r>
    <r>
      <rPr>
        <vertAlign val="superscript"/>
        <sz val="12"/>
        <rFont val="Times New Roman"/>
        <family val="1"/>
        <charset val="238"/>
      </rPr>
      <t>3</t>
    </r>
  </si>
  <si>
    <r>
      <rPr>
        <b/>
        <sz val="12"/>
        <rFont val="Times New Roman"/>
        <family val="1"/>
        <charset val="238"/>
      </rPr>
      <t>1.</t>
    </r>
    <r>
      <rPr>
        <sz val="12"/>
        <color theme="1"/>
        <rFont val="Times New Roman"/>
        <family val="1"/>
        <charset val="238"/>
      </rPr>
      <t xml:space="preserve"> Mennyi az 1 mol/dm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ecetsav pH-ja? (elhanyagolással és másodfokú egyenlettel)</t>
    </r>
  </si>
  <si>
    <r>
      <t>[H</t>
    </r>
    <r>
      <rPr>
        <vertAlign val="superscript"/>
        <sz val="12"/>
        <color theme="1"/>
        <rFont val="Times New Roman"/>
        <family val="1"/>
        <charset val="238"/>
      </rPr>
      <t>+</t>
    </r>
    <r>
      <rPr>
        <sz val="12"/>
        <color theme="1"/>
        <rFont val="Times New Roman"/>
        <family val="1"/>
        <charset val="238"/>
      </rPr>
      <t>] = gyök(Ks*[sav]) =</t>
    </r>
  </si>
  <si>
    <r>
      <t>(-Ks+gyök(Ks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+4*Ks*[sav]))/2</t>
    </r>
  </si>
  <si>
    <r>
      <rPr>
        <b/>
        <sz val="12"/>
        <rFont val="Times New Roman"/>
        <family val="1"/>
        <charset val="238"/>
      </rPr>
      <t>2.</t>
    </r>
    <r>
      <rPr>
        <sz val="12"/>
        <color theme="1"/>
        <rFont val="Times New Roman"/>
        <family val="1"/>
        <charset val="238"/>
      </rPr>
      <t xml:space="preserve"> 500 cm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20%os és 1 dm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10%-os ecetsavat (CH</t>
    </r>
    <r>
      <rPr>
        <vertAlign val="sub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COOH) összekeverünk. </t>
    </r>
  </si>
  <si>
    <r>
      <t>500 cm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20%os . </t>
    </r>
  </si>
  <si>
    <r>
      <rPr>
        <b/>
        <sz val="12"/>
        <rFont val="Times New Roman"/>
        <family val="1"/>
        <charset val="238"/>
      </rPr>
      <t>3.</t>
    </r>
    <r>
      <rPr>
        <sz val="12"/>
        <color theme="1"/>
        <rFont val="Times New Roman"/>
        <family val="1"/>
        <charset val="238"/>
      </rPr>
      <t xml:space="preserve"> 20 cm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10 vegyes %-os sósavba 1,5 g cinket dobunk.</t>
    </r>
  </si>
  <si>
    <r>
      <t>2.HCl + Zn = ZnCl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+ H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</si>
  <si>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mol/l [H</t>
    </r>
    <r>
      <rPr>
        <vertAlign val="superscript"/>
        <sz val="12"/>
        <color theme="1"/>
        <rFont val="Times New Roman"/>
        <family val="1"/>
        <charset val="238"/>
      </rPr>
      <t>+</t>
    </r>
    <r>
      <rPr>
        <sz val="12"/>
        <color theme="1"/>
        <rFont val="Times New Roman"/>
        <family val="1"/>
        <charset val="238"/>
      </rPr>
      <t>]</t>
    </r>
  </si>
  <si>
    <r>
      <t>mol H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</si>
  <si>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l H</t>
    </r>
    <r>
      <rPr>
        <b/>
        <vertAlign val="sub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 xml:space="preserve"> gáz</t>
    </r>
  </si>
  <si>
    <r>
      <rPr>
        <b/>
        <sz val="12"/>
        <rFont val="Times New Roman"/>
        <family val="1"/>
        <charset val="238"/>
      </rPr>
      <t>4.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10 m</t>
    </r>
    <r>
      <rPr>
        <b/>
        <vertAlign val="superscript"/>
        <sz val="12"/>
        <rFont val="Times New Roman"/>
        <family val="1"/>
        <charset val="238"/>
      </rPr>
      <t>3</t>
    </r>
    <r>
      <rPr>
        <b/>
        <sz val="12"/>
        <rFont val="Times New Roman"/>
        <family val="1"/>
        <charset val="238"/>
      </rPr>
      <t xml:space="preserve"> 13 pH</t>
    </r>
    <r>
      <rPr>
        <sz val="12"/>
        <rFont val="Times New Roman"/>
        <family val="1"/>
        <charset val="238"/>
      </rPr>
      <t>-jú szennyvízhez hány dm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37%-os HCl</t>
    </r>
    <r>
      <rPr>
        <sz val="12"/>
        <rFont val="Times New Roman"/>
        <family val="1"/>
        <charset val="238"/>
      </rPr>
      <t xml:space="preserve">-t kell adnunk, hogy a </t>
    </r>
    <r>
      <rPr>
        <b/>
        <sz val="12"/>
        <rFont val="Times New Roman"/>
        <family val="1"/>
        <charset val="238"/>
      </rPr>
      <t>pH 8</t>
    </r>
    <r>
      <rPr>
        <sz val="12"/>
        <rFont val="Times New Roman"/>
        <family val="1"/>
        <charset val="238"/>
      </rPr>
      <t xml:space="preserve"> legyen?</t>
    </r>
  </si>
  <si>
    <r>
      <t>OH</t>
    </r>
    <r>
      <rPr>
        <vertAlign val="superscript"/>
        <sz val="12"/>
        <color theme="1"/>
        <rFont val="Times New Roman"/>
        <family val="1"/>
        <charset val="238"/>
      </rPr>
      <t>-</t>
    </r>
    <r>
      <rPr>
        <sz val="12"/>
        <color theme="1"/>
        <rFont val="Times New Roman"/>
        <family val="1"/>
        <charset val="238"/>
      </rPr>
      <t xml:space="preserve"> +HCl = Cl</t>
    </r>
    <r>
      <rPr>
        <vertAlign val="superscript"/>
        <sz val="12"/>
        <color theme="1"/>
        <rFont val="Times New Roman"/>
        <family val="1"/>
        <charset val="238"/>
      </rPr>
      <t>-</t>
    </r>
    <r>
      <rPr>
        <sz val="12"/>
        <color theme="1"/>
        <rFont val="Times New Roman"/>
        <family val="1"/>
        <charset val="238"/>
      </rPr>
      <t xml:space="preserve"> + H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O</t>
    </r>
  </si>
  <si>
    <r>
      <t>[OH</t>
    </r>
    <r>
      <rPr>
        <vertAlign val="superscript"/>
        <sz val="12"/>
        <color theme="1"/>
        <rFont val="Times New Roman"/>
        <family val="1"/>
        <charset val="238"/>
      </rPr>
      <t>-</t>
    </r>
    <r>
      <rPr>
        <sz val="12"/>
        <color theme="1"/>
        <rFont val="Times New Roman"/>
        <family val="1"/>
        <charset val="238"/>
      </rPr>
      <t>] =</t>
    </r>
  </si>
  <si>
    <r>
      <t>mol OH</t>
    </r>
    <r>
      <rPr>
        <vertAlign val="superscript"/>
        <sz val="12"/>
        <color theme="1"/>
        <rFont val="Times New Roman"/>
        <family val="1"/>
        <charset val="238"/>
      </rPr>
      <t>-</t>
    </r>
  </si>
  <si>
    <r>
      <t>dm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 HCl o (37%)</t>
    </r>
  </si>
  <si>
    <t xml:space="preserve">&lt;--  20. diáról </t>
  </si>
  <si>
    <r>
      <t>mol/dm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[H</t>
    </r>
    <r>
      <rPr>
        <vertAlign val="superscript"/>
        <sz val="12"/>
        <color theme="1"/>
        <rFont val="Times New Roman"/>
        <family val="1"/>
        <charset val="238"/>
      </rPr>
      <t>+</t>
    </r>
    <r>
      <rPr>
        <sz val="12"/>
        <color theme="1"/>
        <rFont val="Times New Roman"/>
        <family val="1"/>
        <charset val="238"/>
      </rPr>
      <t>]</t>
    </r>
  </si>
  <si>
    <r>
      <t>cm</t>
    </r>
    <r>
      <rPr>
        <vertAlign val="superscript"/>
        <sz val="12"/>
        <color theme="1"/>
        <rFont val="Times New Roman"/>
        <family val="1"/>
        <charset val="238"/>
      </rPr>
      <t>3</t>
    </r>
  </si>
  <si>
    <r>
      <t>g/1000 cm</t>
    </r>
    <r>
      <rPr>
        <vertAlign val="superscript"/>
        <sz val="12"/>
        <color rgb="FFFF0000"/>
        <rFont val="Times New Roman"/>
        <family val="1"/>
        <charset val="238"/>
      </rPr>
      <t>3</t>
    </r>
  </si>
  <si>
    <t xml:space="preserve">[sav] = </t>
  </si>
  <si>
    <r>
      <t>mol/dm</t>
    </r>
    <r>
      <rPr>
        <vertAlign val="superscript"/>
        <sz val="12"/>
        <color rgb="FFFF0000"/>
        <rFont val="Times New Roman"/>
        <family val="1"/>
        <charset val="238"/>
      </rPr>
      <t>3</t>
    </r>
  </si>
  <si>
    <r>
      <t>mol/dm</t>
    </r>
    <r>
      <rPr>
        <vertAlign val="superscript"/>
        <sz val="12"/>
        <rFont val="Times New Roman"/>
        <family val="1"/>
        <charset val="238"/>
      </rPr>
      <t>3</t>
    </r>
  </si>
  <si>
    <t xml:space="preserve"> g Zn</t>
  </si>
  <si>
    <t xml:space="preserve"> g HCl</t>
  </si>
  <si>
    <t xml:space="preserve"> mol Zn</t>
  </si>
  <si>
    <t>HCl marad =</t>
  </si>
  <si>
    <t>0,05479-2*0,02308=</t>
  </si>
  <si>
    <t xml:space="preserve">oldat térfogat = </t>
  </si>
  <si>
    <r>
      <t>l/mol H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gáz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</si>
</sst>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0000"/>
    <numFmt numFmtId="165" formatCode="0.000"/>
    <numFmt numFmtId="166" formatCode="_-* #,##0.000_-;\-* #,##0.000_-;_-* &quot;-&quot;??_-;_-@_-"/>
  </numFmts>
  <fonts count="1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vertAlign val="subscript"/>
      <sz val="12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12"/>
      <color theme="1"/>
      <name val="Times New Roman"/>
      <family val="1"/>
      <charset val="238"/>
    </font>
    <font>
      <sz val="12"/>
      <color theme="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vertAlign val="superscript"/>
      <sz val="12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inden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1" fontId="4" fillId="0" borderId="0" xfId="0" applyNumberFormat="1" applyFont="1"/>
    <xf numFmtId="0" fontId="4" fillId="0" borderId="0" xfId="0" applyFont="1" applyAlignment="1">
      <alignment horizontal="left"/>
    </xf>
    <xf numFmtId="0" fontId="4" fillId="2" borderId="0" xfId="0" applyFont="1" applyFill="1"/>
    <xf numFmtId="164" fontId="4" fillId="0" borderId="0" xfId="0" applyNumberFormat="1" applyFont="1"/>
    <xf numFmtId="0" fontId="10" fillId="3" borderId="0" xfId="0" applyFont="1" applyFill="1"/>
    <xf numFmtId="0" fontId="11" fillId="2" borderId="0" xfId="0" applyFont="1" applyFill="1" applyAlignment="1">
      <alignment horizontal="right"/>
    </xf>
    <xf numFmtId="0" fontId="11" fillId="2" borderId="0" xfId="0" applyFont="1" applyFill="1"/>
    <xf numFmtId="0" fontId="11" fillId="0" borderId="0" xfId="0" applyFont="1" applyFill="1" applyAlignment="1">
      <alignment horizontal="right"/>
    </xf>
    <xf numFmtId="0" fontId="11" fillId="0" borderId="0" xfId="0" applyFont="1" applyFill="1"/>
    <xf numFmtId="165" fontId="11" fillId="2" borderId="0" xfId="0" applyNumberFormat="1" applyFont="1" applyFill="1"/>
    <xf numFmtId="0" fontId="12" fillId="0" borderId="0" xfId="0" applyFont="1"/>
    <xf numFmtId="0" fontId="11" fillId="0" borderId="0" xfId="0" applyFont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4" fillId="0" borderId="0" xfId="0" applyFont="1" applyFill="1"/>
    <xf numFmtId="0" fontId="4" fillId="0" borderId="1" xfId="0" applyFont="1" applyBorder="1"/>
    <xf numFmtId="1" fontId="4" fillId="0" borderId="0" xfId="0" applyNumberFormat="1" applyFont="1"/>
    <xf numFmtId="0" fontId="4" fillId="0" borderId="1" xfId="0" applyFont="1" applyBorder="1" applyAlignment="1">
      <alignment horizontal="right"/>
    </xf>
    <xf numFmtId="1" fontId="4" fillId="0" borderId="1" xfId="0" applyNumberFormat="1" applyFont="1" applyBorder="1"/>
    <xf numFmtId="0" fontId="4" fillId="0" borderId="0" xfId="0" applyFont="1" applyFill="1" applyBorder="1" applyAlignment="1">
      <alignment horizontal="right"/>
    </xf>
    <xf numFmtId="2" fontId="11" fillId="2" borderId="0" xfId="0" applyNumberFormat="1" applyFont="1" applyFill="1"/>
    <xf numFmtId="2" fontId="12" fillId="0" borderId="0" xfId="0" applyNumberFormat="1" applyFont="1"/>
    <xf numFmtId="0" fontId="12" fillId="0" borderId="0" xfId="0" applyFont="1" applyFill="1"/>
    <xf numFmtId="165" fontId="12" fillId="0" borderId="0" xfId="0" applyNumberFormat="1" applyFont="1" applyFill="1" applyAlignment="1">
      <alignment horizontal="right"/>
    </xf>
    <xf numFmtId="0" fontId="12" fillId="0" borderId="0" xfId="0" applyFont="1" applyAlignment="1">
      <alignment horizontal="right"/>
    </xf>
    <xf numFmtId="0" fontId="2" fillId="0" borderId="0" xfId="0" applyFont="1" applyFill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4" borderId="3" xfId="0" applyFont="1" applyFill="1" applyBorder="1"/>
    <xf numFmtId="0" fontId="4" fillId="0" borderId="2" xfId="0" applyFont="1" applyBorder="1" applyAlignment="1">
      <alignment vertical="center"/>
    </xf>
    <xf numFmtId="166" fontId="11" fillId="2" borderId="5" xfId="1" applyNumberFormat="1" applyFont="1" applyFill="1" applyBorder="1"/>
    <xf numFmtId="0" fontId="11" fillId="2" borderId="6" xfId="0" applyFont="1" applyFill="1" applyBorder="1"/>
    <xf numFmtId="0" fontId="4" fillId="2" borderId="3" xfId="0" applyFont="1" applyFill="1" applyBorder="1"/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5</xdr:col>
      <xdr:colOff>224166</xdr:colOff>
      <xdr:row>9</xdr:row>
      <xdr:rowOff>194605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46DB65EB-A755-4DD2-9F0F-100EB23AA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07344"/>
          <a:ext cx="3715848" cy="435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A5B95-50A0-4F0F-85DD-BDA5C33883C8}">
  <dimension ref="A1:K37"/>
  <sheetViews>
    <sheetView tabSelected="1" topLeftCell="A22" zoomScale="170" zoomScaleNormal="170" workbookViewId="0">
      <selection activeCell="A38" sqref="A38"/>
    </sheetView>
  </sheetViews>
  <sheetFormatPr defaultRowHeight="15.75" x14ac:dyDescent="0.25"/>
  <cols>
    <col min="1" max="1" width="9.140625" style="4"/>
    <col min="2" max="2" width="9.140625" style="4" customWidth="1"/>
    <col min="3" max="3" width="9.140625" style="4"/>
    <col min="4" max="4" width="11.85546875" style="4" customWidth="1"/>
    <col min="5" max="5" width="13.140625" style="4" customWidth="1"/>
    <col min="6" max="6" width="19.5703125" style="4" customWidth="1"/>
    <col min="7" max="7" width="11.140625" style="4" customWidth="1"/>
    <col min="8" max="8" width="12.42578125" style="4" bestFit="1" customWidth="1"/>
    <col min="9" max="9" width="12.42578125" style="4" customWidth="1"/>
    <col min="10" max="10" width="10.140625" style="4" customWidth="1"/>
    <col min="11" max="16384" width="9.140625" style="4"/>
  </cols>
  <sheetData>
    <row r="1" spans="1:10" x14ac:dyDescent="0.25">
      <c r="A1" s="1" t="s">
        <v>0</v>
      </c>
      <c r="D1" s="2" t="s">
        <v>1</v>
      </c>
    </row>
    <row r="2" spans="1:10" x14ac:dyDescent="0.25">
      <c r="C2" s="4" t="s">
        <v>2</v>
      </c>
      <c r="E2" s="6" t="s">
        <v>3</v>
      </c>
      <c r="F2" s="8">
        <v>4.7300000000000004</v>
      </c>
      <c r="G2" s="6" t="s">
        <v>4</v>
      </c>
      <c r="H2" s="9">
        <f>POWER(10,-F2)</f>
        <v>1.8620871366628623E-5</v>
      </c>
      <c r="I2" s="10">
        <f>H2</f>
        <v>1.8620871366628623E-5</v>
      </c>
    </row>
    <row r="3" spans="1:10" ht="18.75" x14ac:dyDescent="0.25">
      <c r="A3" s="1"/>
      <c r="C3" s="4" t="s">
        <v>5</v>
      </c>
      <c r="E3" s="6"/>
      <c r="F3" s="8"/>
      <c r="G3" s="6"/>
      <c r="H3" s="4" t="s">
        <v>54</v>
      </c>
      <c r="I3" s="7"/>
    </row>
    <row r="5" spans="1:10" ht="18.75" x14ac:dyDescent="0.25">
      <c r="A5" s="4" t="s">
        <v>55</v>
      </c>
      <c r="I5" s="11" t="s">
        <v>24</v>
      </c>
      <c r="J5" s="11"/>
    </row>
    <row r="6" spans="1:10" ht="18.75" x14ac:dyDescent="0.25">
      <c r="B6" s="4" t="s">
        <v>56</v>
      </c>
      <c r="E6" s="4">
        <f>SQRT(H2*1)</f>
        <v>4.3151907682776464E-3</v>
      </c>
      <c r="F6" s="4" t="s">
        <v>25</v>
      </c>
      <c r="I6" s="11" t="s">
        <v>70</v>
      </c>
      <c r="J6" s="11"/>
    </row>
    <row r="7" spans="1:10" x14ac:dyDescent="0.25">
      <c r="D7" s="12" t="s">
        <v>26</v>
      </c>
      <c r="E7" s="13">
        <f>-LOG10(E6)</f>
        <v>2.3650000000000007</v>
      </c>
    </row>
    <row r="8" spans="1:10" x14ac:dyDescent="0.25">
      <c r="A8" s="4" t="s">
        <v>27</v>
      </c>
      <c r="D8" s="14"/>
      <c r="E8" s="15"/>
    </row>
    <row r="9" spans="1:10" ht="18.75" x14ac:dyDescent="0.25">
      <c r="D9" s="14"/>
      <c r="E9" s="15"/>
      <c r="G9" s="4" t="s">
        <v>57</v>
      </c>
    </row>
    <row r="10" spans="1:10" ht="18.75" x14ac:dyDescent="0.25">
      <c r="H10" s="4">
        <f>(-H2+SQRT(H2*H2+4*H2*1))/2</f>
        <v>4.3058903766591697E-3</v>
      </c>
      <c r="I10" s="4" t="s">
        <v>71</v>
      </c>
    </row>
    <row r="11" spans="1:10" x14ac:dyDescent="0.25">
      <c r="G11" s="12" t="s">
        <v>26</v>
      </c>
      <c r="H11" s="16">
        <f>-LOG10(H10)</f>
        <v>2.365937031042499</v>
      </c>
    </row>
    <row r="12" spans="1:10" x14ac:dyDescent="0.25">
      <c r="D12" s="6" t="s">
        <v>32</v>
      </c>
      <c r="E12" s="4">
        <f>2*12+4+2*16</f>
        <v>60</v>
      </c>
      <c r="F12" s="4" t="s">
        <v>33</v>
      </c>
    </row>
    <row r="13" spans="1:10" ht="20.25" x14ac:dyDescent="0.35">
      <c r="A13" s="4" t="s">
        <v>58</v>
      </c>
      <c r="H13" s="8" t="s">
        <v>6</v>
      </c>
    </row>
    <row r="14" spans="1:10" ht="18.75" x14ac:dyDescent="0.25">
      <c r="A14" s="4" t="s">
        <v>59</v>
      </c>
      <c r="C14" s="4">
        <v>100</v>
      </c>
      <c r="D14" s="4" t="s">
        <v>72</v>
      </c>
      <c r="E14" s="4">
        <v>20</v>
      </c>
      <c r="F14" s="4" t="s">
        <v>29</v>
      </c>
      <c r="G14" s="4">
        <v>100</v>
      </c>
      <c r="H14" s="4" t="s">
        <v>72</v>
      </c>
      <c r="I14" s="4">
        <v>10</v>
      </c>
      <c r="J14" s="4" t="s">
        <v>29</v>
      </c>
    </row>
    <row r="15" spans="1:10" ht="18.75" x14ac:dyDescent="0.25">
      <c r="C15" s="4">
        <v>500</v>
      </c>
      <c r="D15" s="4" t="s">
        <v>72</v>
      </c>
      <c r="E15" s="9">
        <f>20*500/100</f>
        <v>100</v>
      </c>
      <c r="F15" s="4" t="s">
        <v>29</v>
      </c>
      <c r="G15" s="4">
        <v>1000</v>
      </c>
      <c r="H15" s="4" t="s">
        <v>72</v>
      </c>
      <c r="I15" s="9">
        <v>100</v>
      </c>
      <c r="J15" s="4" t="s">
        <v>29</v>
      </c>
    </row>
    <row r="16" spans="1:10" ht="18.75" x14ac:dyDescent="0.25">
      <c r="A16" s="4" t="s">
        <v>30</v>
      </c>
      <c r="D16" s="4">
        <f>E15+I15</f>
        <v>200</v>
      </c>
      <c r="E16" s="4" t="s">
        <v>29</v>
      </c>
      <c r="F16" s="28">
        <f>200*1000/1500</f>
        <v>133.33333333333334</v>
      </c>
      <c r="G16" s="17" t="s">
        <v>73</v>
      </c>
      <c r="H16" s="31" t="s">
        <v>74</v>
      </c>
      <c r="I16" s="30">
        <f>F16/E12</f>
        <v>2.2222222222222223</v>
      </c>
      <c r="J16" s="29" t="s">
        <v>75</v>
      </c>
    </row>
    <row r="17" spans="1:11" x14ac:dyDescent="0.25">
      <c r="A17" s="4" t="s">
        <v>31</v>
      </c>
      <c r="D17" s="4">
        <f>C15+G15</f>
        <v>1500</v>
      </c>
      <c r="E17" s="4" t="s">
        <v>28</v>
      </c>
      <c r="F17" s="17">
        <v>1000</v>
      </c>
      <c r="G17" s="17" t="s">
        <v>28</v>
      </c>
      <c r="H17" s="8"/>
    </row>
    <row r="18" spans="1:11" ht="18.75" x14ac:dyDescent="0.25">
      <c r="E18" s="4" t="s">
        <v>56</v>
      </c>
      <c r="G18" s="4">
        <f>SQRT(H2*I16)</f>
        <v>6.4327065958322402E-3</v>
      </c>
      <c r="H18" s="32" t="s">
        <v>76</v>
      </c>
    </row>
    <row r="19" spans="1:11" x14ac:dyDescent="0.25">
      <c r="F19" s="12" t="s">
        <v>26</v>
      </c>
      <c r="G19" s="16">
        <f>-LOG10(G18)</f>
        <v>2.1916062568876726</v>
      </c>
      <c r="H19" s="8"/>
    </row>
    <row r="20" spans="1:11" x14ac:dyDescent="0.25">
      <c r="H20" s="15"/>
      <c r="I20" s="18"/>
    </row>
    <row r="21" spans="1:11" ht="18.75" x14ac:dyDescent="0.25">
      <c r="A21" s="4" t="s">
        <v>60</v>
      </c>
      <c r="F21" s="4" t="s">
        <v>7</v>
      </c>
      <c r="I21" s="4" t="s">
        <v>6</v>
      </c>
    </row>
    <row r="22" spans="1:11" ht="18.75" x14ac:dyDescent="0.35">
      <c r="B22" s="4" t="s">
        <v>61</v>
      </c>
      <c r="E22" s="9" t="s">
        <v>80</v>
      </c>
      <c r="F22" s="4" t="s">
        <v>81</v>
      </c>
      <c r="G22" s="9">
        <f>A24-2*C24</f>
        <v>8.640674394099046E-3</v>
      </c>
      <c r="H22" s="4" t="s">
        <v>47</v>
      </c>
      <c r="I22" s="4">
        <f>G22/G23</f>
        <v>0.4320337197049523</v>
      </c>
      <c r="J22" s="4" t="s">
        <v>38</v>
      </c>
    </row>
    <row r="23" spans="1:11" ht="18.75" x14ac:dyDescent="0.25">
      <c r="A23" s="36">
        <v>2</v>
      </c>
      <c r="B23" s="37" t="s">
        <v>78</v>
      </c>
      <c r="C23" s="36">
        <v>1.5</v>
      </c>
      <c r="D23" s="37" t="s">
        <v>77</v>
      </c>
      <c r="F23" s="6" t="s">
        <v>82</v>
      </c>
      <c r="G23" s="4">
        <f>20/1000</f>
        <v>0.02</v>
      </c>
      <c r="H23" s="4" t="s">
        <v>37</v>
      </c>
      <c r="I23" s="4">
        <f>I22</f>
        <v>0.4320337197049523</v>
      </c>
      <c r="J23" s="4" t="s">
        <v>62</v>
      </c>
    </row>
    <row r="24" spans="1:11" ht="18.75" x14ac:dyDescent="0.35">
      <c r="A24" s="38">
        <f>A23/C26</f>
        <v>5.4794520547945202E-2</v>
      </c>
      <c r="B24" s="37" t="s">
        <v>47</v>
      </c>
      <c r="C24" s="39">
        <f>C23/C27</f>
        <v>2.3076923076923078E-2</v>
      </c>
      <c r="D24" s="40" t="s">
        <v>79</v>
      </c>
      <c r="E24" s="44">
        <f>C24</f>
        <v>2.3076923076923078E-2</v>
      </c>
      <c r="F24" s="33" t="s">
        <v>63</v>
      </c>
      <c r="G24" s="41">
        <v>24</v>
      </c>
      <c r="H24" s="33" t="s">
        <v>83</v>
      </c>
      <c r="I24" s="12" t="s">
        <v>26</v>
      </c>
      <c r="J24" s="16">
        <f>-LOG10(I23)</f>
        <v>0.36448235570755744</v>
      </c>
    </row>
    <row r="25" spans="1:11" ht="18.75" x14ac:dyDescent="0.35">
      <c r="C25" s="34">
        <v>1</v>
      </c>
      <c r="D25" s="22" t="s">
        <v>79</v>
      </c>
      <c r="E25" s="22">
        <v>1</v>
      </c>
      <c r="F25" s="35" t="s">
        <v>63</v>
      </c>
      <c r="G25" s="42">
        <f>E24*24</f>
        <v>0.55384615384615388</v>
      </c>
      <c r="H25" s="43" t="s">
        <v>64</v>
      </c>
    </row>
    <row r="26" spans="1:11" x14ac:dyDescent="0.25">
      <c r="A26" s="4" t="s">
        <v>35</v>
      </c>
      <c r="C26" s="4">
        <f>1+35.5</f>
        <v>36.5</v>
      </c>
      <c r="D26" s="4" t="s">
        <v>33</v>
      </c>
    </row>
    <row r="27" spans="1:11" x14ac:dyDescent="0.25">
      <c r="A27" s="4" t="s">
        <v>36</v>
      </c>
      <c r="C27" s="4">
        <v>65</v>
      </c>
      <c r="D27" s="4" t="s">
        <v>33</v>
      </c>
      <c r="H27" s="6"/>
      <c r="I27" s="19"/>
      <c r="J27" s="20"/>
      <c r="K27" s="21"/>
    </row>
    <row r="28" spans="1:11" x14ac:dyDescent="0.25">
      <c r="H28" s="6"/>
      <c r="I28" s="19"/>
      <c r="J28" s="20"/>
      <c r="K28" s="21"/>
    </row>
    <row r="29" spans="1:11" ht="18.75" x14ac:dyDescent="0.25">
      <c r="A29" s="2" t="s">
        <v>65</v>
      </c>
    </row>
    <row r="30" spans="1:11" ht="20.25" x14ac:dyDescent="0.35">
      <c r="C30" s="4" t="s">
        <v>66</v>
      </c>
      <c r="F30" s="4">
        <v>10000</v>
      </c>
      <c r="G30" s="4" t="s">
        <v>44</v>
      </c>
    </row>
    <row r="31" spans="1:11" ht="18.75" x14ac:dyDescent="0.25">
      <c r="A31" s="4" t="s">
        <v>39</v>
      </c>
      <c r="B31" s="4" t="s">
        <v>41</v>
      </c>
      <c r="C31" s="4" t="s">
        <v>67</v>
      </c>
      <c r="D31" s="4">
        <f>POWER(10,-1)</f>
        <v>0.1</v>
      </c>
      <c r="E31" s="4" t="s">
        <v>43</v>
      </c>
      <c r="F31" s="4">
        <f>D31*$F$30</f>
        <v>1000</v>
      </c>
      <c r="G31" s="4" t="s">
        <v>68</v>
      </c>
    </row>
    <row r="32" spans="1:11" ht="18.75" x14ac:dyDescent="0.25">
      <c r="A32" s="4" t="s">
        <v>40</v>
      </c>
      <c r="B32" s="4" t="s">
        <v>42</v>
      </c>
      <c r="C32" s="4" t="s">
        <v>67</v>
      </c>
      <c r="D32" s="4">
        <f>POWER(10,-6)</f>
        <v>9.9999999999999995E-7</v>
      </c>
      <c r="E32" s="4" t="s">
        <v>43</v>
      </c>
      <c r="F32" s="22">
        <f>D32*$F$30</f>
        <v>0.01</v>
      </c>
      <c r="G32" s="4" t="s">
        <v>68</v>
      </c>
    </row>
    <row r="33" spans="1:7" ht="18.75" x14ac:dyDescent="0.25">
      <c r="E33" s="6" t="s">
        <v>45</v>
      </c>
      <c r="F33" s="4">
        <f>F31-F32</f>
        <v>999.99</v>
      </c>
      <c r="G33" s="4" t="s">
        <v>68</v>
      </c>
    </row>
    <row r="34" spans="1:7" x14ac:dyDescent="0.25">
      <c r="E34" s="4" t="s">
        <v>46</v>
      </c>
      <c r="F34" s="4">
        <f>F33</f>
        <v>999.99</v>
      </c>
      <c r="G34" s="4" t="s">
        <v>47</v>
      </c>
    </row>
    <row r="35" spans="1:7" x14ac:dyDescent="0.25">
      <c r="A35" s="4">
        <v>0.1</v>
      </c>
      <c r="B35" s="4" t="s">
        <v>48</v>
      </c>
      <c r="C35" s="4">
        <v>37</v>
      </c>
      <c r="D35" s="4" t="s">
        <v>34</v>
      </c>
      <c r="F35" s="23">
        <f>F34*C26</f>
        <v>36499.635000000002</v>
      </c>
      <c r="G35" s="4" t="s">
        <v>34</v>
      </c>
    </row>
    <row r="36" spans="1:7" x14ac:dyDescent="0.25">
      <c r="A36" s="24" t="s">
        <v>49</v>
      </c>
      <c r="B36" s="22" t="s">
        <v>48</v>
      </c>
      <c r="C36" s="25">
        <f>F35</f>
        <v>36499.635000000002</v>
      </c>
      <c r="D36" s="22" t="s">
        <v>34</v>
      </c>
    </row>
    <row r="37" spans="1:7" ht="18.75" x14ac:dyDescent="0.25">
      <c r="B37" s="26" t="s">
        <v>50</v>
      </c>
      <c r="C37" s="27">
        <f>A35*C36/C35</f>
        <v>98.647662162162163</v>
      </c>
      <c r="D37" s="13" t="s">
        <v>69</v>
      </c>
      <c r="E37" s="13"/>
    </row>
  </sheetData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ADE60-34DF-4413-8602-EFA1999C9C9C}">
  <dimension ref="A1:L13"/>
  <sheetViews>
    <sheetView zoomScale="160" zoomScaleNormal="160" workbookViewId="0">
      <selection activeCell="B14" sqref="B14"/>
    </sheetView>
  </sheetViews>
  <sheetFormatPr defaultRowHeight="15" x14ac:dyDescent="0.25"/>
  <cols>
    <col min="8" max="8" width="12.140625" customWidth="1"/>
    <col min="10" max="10" width="11.85546875" customWidth="1"/>
  </cols>
  <sheetData>
    <row r="1" spans="1:12" ht="15.75" x14ac:dyDescent="0.25">
      <c r="A1" s="4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5.75" x14ac:dyDescent="0.25">
      <c r="A3" s="5" t="s">
        <v>13</v>
      </c>
      <c r="B3" s="4" t="s">
        <v>12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8.75" x14ac:dyDescent="0.25">
      <c r="A4" s="5"/>
      <c r="B4" s="4"/>
      <c r="C4" s="4" t="s">
        <v>52</v>
      </c>
      <c r="D4" s="4"/>
      <c r="E4" s="4"/>
      <c r="F4" s="4"/>
      <c r="G4" s="4"/>
      <c r="H4" s="4"/>
      <c r="I4" s="4"/>
      <c r="J4" s="4"/>
      <c r="K4" s="4"/>
      <c r="L4" s="4"/>
    </row>
    <row r="5" spans="1:12" ht="18.75" x14ac:dyDescent="0.25">
      <c r="A5" s="5" t="s">
        <v>9</v>
      </c>
      <c r="B5" s="3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5.75" x14ac:dyDescent="0.25">
      <c r="A6" s="5"/>
      <c r="B6" s="4" t="s">
        <v>10</v>
      </c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18.75" x14ac:dyDescent="0.35">
      <c r="A7" s="5"/>
      <c r="B7" s="4"/>
      <c r="C7" s="4"/>
      <c r="D7" s="4"/>
      <c r="E7" s="4" t="s">
        <v>53</v>
      </c>
      <c r="F7" s="4"/>
      <c r="G7" s="4"/>
      <c r="H7" s="4"/>
      <c r="I7" s="4"/>
      <c r="J7" s="4"/>
      <c r="K7" s="4"/>
      <c r="L7" s="4"/>
    </row>
    <row r="8" spans="1:12" ht="18.75" x14ac:dyDescent="0.25">
      <c r="A8" s="5" t="s">
        <v>14</v>
      </c>
      <c r="B8" s="4" t="s">
        <v>16</v>
      </c>
      <c r="C8" s="4"/>
      <c r="D8" s="4"/>
      <c r="E8" s="4"/>
      <c r="F8" s="4"/>
      <c r="G8" s="4"/>
      <c r="H8" s="4"/>
      <c r="I8" s="4"/>
      <c r="J8" s="4"/>
      <c r="K8" s="4" t="s">
        <v>51</v>
      </c>
      <c r="L8" s="4"/>
    </row>
    <row r="9" spans="1:12" ht="20.25" x14ac:dyDescent="0.35">
      <c r="A9" s="5"/>
      <c r="B9" s="4" t="s">
        <v>22</v>
      </c>
      <c r="C9" s="4"/>
      <c r="D9" s="4"/>
      <c r="E9" s="4"/>
      <c r="F9" s="4" t="s">
        <v>21</v>
      </c>
      <c r="G9" s="4">
        <v>24</v>
      </c>
      <c r="H9" s="4" t="s">
        <v>20</v>
      </c>
      <c r="I9" s="6" t="s">
        <v>19</v>
      </c>
      <c r="J9" s="7">
        <f>0.000018</f>
        <v>1.8E-5</v>
      </c>
      <c r="K9" s="4"/>
      <c r="L9" s="4"/>
    </row>
    <row r="10" spans="1:12" ht="15.75" x14ac:dyDescent="0.25">
      <c r="A10" s="5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18.75" x14ac:dyDescent="0.25">
      <c r="A11" s="5" t="s">
        <v>15</v>
      </c>
      <c r="B11" s="4" t="s">
        <v>23</v>
      </c>
      <c r="C11" s="4"/>
      <c r="D11" s="4"/>
      <c r="E11" s="4"/>
      <c r="F11" s="4"/>
      <c r="G11" s="4"/>
      <c r="H11" s="4"/>
      <c r="I11" s="4" t="s">
        <v>17</v>
      </c>
      <c r="J11" s="4"/>
      <c r="K11" s="4"/>
      <c r="L11" s="4"/>
    </row>
    <row r="12" spans="1:12" ht="15.75" x14ac:dyDescent="0.25">
      <c r="A12" s="4"/>
      <c r="B12" s="4" t="s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2.1.Gyakorlat</vt:lpstr>
      <vt:lpstr>2.2.Gyakorlat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Tolner</dc:creator>
  <cp:lastModifiedBy>Tolner László</cp:lastModifiedBy>
  <dcterms:created xsi:type="dcterms:W3CDTF">2015-06-05T18:19:34Z</dcterms:created>
  <dcterms:modified xsi:type="dcterms:W3CDTF">2021-02-27T00:54:05Z</dcterms:modified>
</cp:coreProperties>
</file>