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L2021\Oktatás\KemalapL21\második_öt_óra\"/>
    </mc:Choice>
  </mc:AlternateContent>
  <xr:revisionPtr revIDLastSave="0" documentId="13_ncr:1_{59816AF5-E177-4FBB-8FB8-F254EA9E24E2}" xr6:coauthVersionLast="46" xr6:coauthVersionMax="46" xr10:uidLastSave="{00000000-0000-0000-0000-000000000000}"/>
  <bookViews>
    <workbookView xWindow="-120" yWindow="-120" windowWidth="29040" windowHeight="16440" activeTab="1" xr2:uid="{D2C788CF-9A85-441D-80E2-77B59E46A42C}"/>
  </bookViews>
  <sheets>
    <sheet name="adatok" sheetId="7" r:id="rId1"/>
    <sheet name="Termo1" sheetId="6" r:id="rId2"/>
    <sheet name="Termo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5" l="1"/>
  <c r="E34" i="5"/>
  <c r="E35" i="5"/>
  <c r="K29" i="5"/>
  <c r="K27" i="5"/>
  <c r="L33" i="5"/>
  <c r="C29" i="5"/>
  <c r="C27" i="5"/>
  <c r="D24" i="5"/>
  <c r="M20" i="5"/>
  <c r="M19" i="5"/>
  <c r="M18" i="5"/>
  <c r="M15" i="5"/>
  <c r="J22" i="5" s="1"/>
  <c r="E20" i="5"/>
  <c r="E19" i="5"/>
  <c r="E18" i="5"/>
  <c r="E15" i="5"/>
  <c r="B22" i="5" s="1"/>
  <c r="M8" i="5"/>
  <c r="M7" i="5"/>
  <c r="M6" i="5"/>
  <c r="M3" i="5"/>
  <c r="J10" i="5" s="1"/>
  <c r="E8" i="5"/>
  <c r="E7" i="5"/>
  <c r="E6" i="5"/>
  <c r="E3" i="5"/>
  <c r="B10" i="5" s="1"/>
  <c r="K28" i="6"/>
  <c r="L25" i="6"/>
  <c r="F27" i="6"/>
  <c r="E26" i="6"/>
  <c r="M20" i="6"/>
  <c r="C19" i="6"/>
  <c r="J17" i="6"/>
  <c r="L15" i="6"/>
  <c r="B17" i="6"/>
  <c r="D15" i="6"/>
  <c r="J8" i="6"/>
  <c r="M8" i="6" s="1"/>
  <c r="M9" i="6"/>
  <c r="M7" i="6"/>
  <c r="L4" i="6"/>
  <c r="J11" i="6" s="1"/>
  <c r="B11" i="6"/>
  <c r="E9" i="6"/>
  <c r="E8" i="6"/>
  <c r="E7" i="6"/>
  <c r="E10" i="6" s="1"/>
  <c r="D4" i="6"/>
  <c r="M9" i="5" l="1"/>
  <c r="E21" i="5"/>
  <c r="C22" i="5" s="1"/>
  <c r="E22" i="5" s="1"/>
  <c r="E9" i="5"/>
  <c r="C10" i="5" s="1"/>
  <c r="E10" i="5" s="1"/>
  <c r="M21" i="5"/>
  <c r="K22" i="5" s="1"/>
  <c r="M22" i="5" s="1"/>
  <c r="M23" i="5" s="1"/>
  <c r="K10" i="5"/>
  <c r="M10" i="5" s="1"/>
  <c r="M11" i="5" s="1"/>
  <c r="E5" i="6"/>
  <c r="E16" i="6" s="1"/>
  <c r="C17" i="6" s="1"/>
  <c r="E17" i="6" s="1"/>
  <c r="F14" i="6" s="1"/>
  <c r="C11" i="6"/>
  <c r="E11" i="6" s="1"/>
  <c r="F3" i="6" s="1"/>
  <c r="M10" i="6"/>
  <c r="M5" i="6" s="1"/>
  <c r="M16" i="6" s="1"/>
  <c r="K17" i="6" s="1"/>
  <c r="M17" i="6" s="1"/>
  <c r="N14" i="6" s="1"/>
  <c r="K11" i="6"/>
  <c r="M11" i="6" s="1"/>
  <c r="N3" i="6" s="1"/>
</calcChain>
</file>

<file path=xl/sharedStrings.xml><?xml version="1.0" encoding="utf-8"?>
<sst xmlns="http://schemas.openxmlformats.org/spreadsheetml/2006/main" count="262" uniqueCount="103">
  <si>
    <t xml:space="preserve">Termokémiai számítások </t>
  </si>
  <si>
    <t>A feladatsor</t>
  </si>
  <si>
    <t xml:space="preserve">1. Az etán fűtőértékének kiszámítása MJ/kg-ban. </t>
  </si>
  <si>
    <t>kJ/mol</t>
  </si>
  <si>
    <r>
      <t>2. Az etán fűtőértékének kiszámítása MJ/m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-ben.</t>
    </r>
  </si>
  <si>
    <t>3. Etán égéshőjének kiszámítása MJ/kg-ban.</t>
  </si>
  <si>
    <r>
      <t>4. Etán égéshőjének kiszámítása MJ/m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-ben. </t>
    </r>
  </si>
  <si>
    <r>
      <t>5. Elégetünk 5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etánt.</t>
    </r>
  </si>
  <si>
    <t xml:space="preserve">5/a </t>
  </si>
  <si>
    <r>
      <t>Hány m</t>
    </r>
    <r>
      <rPr>
        <b/>
        <i/>
        <vertAlign val="superscript"/>
        <sz val="12"/>
        <color theme="1"/>
        <rFont val="Times New Roman"/>
        <family val="1"/>
        <charset val="238"/>
      </rPr>
      <t>3</t>
    </r>
    <r>
      <rPr>
        <b/>
        <i/>
        <sz val="12"/>
        <color theme="1"/>
        <rFont val="Times New Roman"/>
        <family val="1"/>
        <charset val="238"/>
      </rPr>
      <t xml:space="preserve"> CO</t>
    </r>
    <r>
      <rPr>
        <b/>
        <i/>
        <vertAlign val="subscript"/>
        <sz val="12"/>
        <color theme="1"/>
        <rFont val="Times New Roman"/>
        <family val="1"/>
        <charset val="238"/>
      </rPr>
      <t>2</t>
    </r>
    <r>
      <rPr>
        <b/>
        <i/>
        <sz val="12"/>
        <color theme="1"/>
        <rFont val="Times New Roman"/>
        <family val="1"/>
        <charset val="238"/>
      </rPr>
      <t xml:space="preserve"> keletkezik?</t>
    </r>
  </si>
  <si>
    <t xml:space="preserve">5/b </t>
  </si>
  <si>
    <r>
      <t>Hány m</t>
    </r>
    <r>
      <rPr>
        <b/>
        <i/>
        <vertAlign val="superscript"/>
        <sz val="12"/>
        <color theme="1"/>
        <rFont val="Times New Roman"/>
        <family val="1"/>
        <charset val="238"/>
      </rPr>
      <t>3</t>
    </r>
    <r>
      <rPr>
        <b/>
        <i/>
        <sz val="12"/>
        <color theme="1"/>
        <rFont val="Times New Roman"/>
        <family val="1"/>
        <charset val="238"/>
      </rPr>
      <t xml:space="preserve"> O</t>
    </r>
    <r>
      <rPr>
        <b/>
        <i/>
        <vertAlign val="subscript"/>
        <sz val="12"/>
        <color theme="1"/>
        <rFont val="Times New Roman"/>
        <family val="1"/>
        <charset val="238"/>
      </rPr>
      <t>2</t>
    </r>
    <r>
      <rPr>
        <b/>
        <i/>
        <sz val="12"/>
        <color theme="1"/>
        <rFont val="Times New Roman"/>
        <family val="1"/>
        <charset val="238"/>
      </rPr>
      <t xml:space="preserve"> szükséges?</t>
    </r>
  </si>
  <si>
    <t xml:space="preserve">5/c </t>
  </si>
  <si>
    <r>
      <t>Hány m</t>
    </r>
    <r>
      <rPr>
        <b/>
        <i/>
        <vertAlign val="superscript"/>
        <sz val="12"/>
        <color theme="1"/>
        <rFont val="Times New Roman"/>
        <family val="1"/>
        <charset val="238"/>
      </rPr>
      <t>3</t>
    </r>
    <r>
      <rPr>
        <b/>
        <i/>
        <sz val="12"/>
        <color theme="1"/>
        <rFont val="Times New Roman"/>
        <family val="1"/>
        <charset val="238"/>
      </rPr>
      <t xml:space="preserve"> levegő (minimum) szükséges?</t>
    </r>
  </si>
  <si>
    <t>5/d</t>
  </si>
  <si>
    <t>Hány l víz (folyadék) keletkezik?</t>
  </si>
  <si>
    <t>B feladatsor</t>
  </si>
  <si>
    <t xml:space="preserve">1. A hexán fűtőértékének kiszámítása MJ/kg-ban. </t>
  </si>
  <si>
    <t>2. A hexán fűtőértékének kiszámítása MJ/l-ben.</t>
  </si>
  <si>
    <t xml:space="preserve">3. A hexán égéshőjének kiszámítása MJ/kg-ban. </t>
  </si>
  <si>
    <r>
      <t>5. Elégetünk 5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hexánt.</t>
    </r>
  </si>
  <si>
    <t xml:space="preserve">a hexán képződéshője: -199 kJ/mól </t>
  </si>
  <si>
    <t>a hexán sűrűsége: 0,66 g/ml</t>
  </si>
  <si>
    <t>CO</t>
  </si>
  <si>
    <t>NO</t>
  </si>
  <si>
    <r>
      <t>CO</t>
    </r>
    <r>
      <rPr>
        <b/>
        <vertAlign val="subscript"/>
        <sz val="12"/>
        <rFont val="Times New Roman"/>
        <family val="1"/>
        <charset val="238"/>
      </rPr>
      <t>2</t>
    </r>
  </si>
  <si>
    <r>
      <t>CH</t>
    </r>
    <r>
      <rPr>
        <b/>
        <vertAlign val="subscript"/>
        <sz val="12"/>
        <rFont val="Times New Roman"/>
        <family val="1"/>
        <charset val="238"/>
      </rPr>
      <t>4</t>
    </r>
  </si>
  <si>
    <r>
      <t>C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2</t>
    </r>
  </si>
  <si>
    <r>
      <t>C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4</t>
    </r>
  </si>
  <si>
    <r>
      <t>C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6</t>
    </r>
  </si>
  <si>
    <r>
      <t>C</t>
    </r>
    <r>
      <rPr>
        <b/>
        <vertAlign val="sub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8</t>
    </r>
  </si>
  <si>
    <r>
      <t>C</t>
    </r>
    <r>
      <rPr>
        <b/>
        <vertAlign val="subscript"/>
        <sz val="12"/>
        <rFont val="Times New Roman"/>
        <family val="1"/>
        <charset val="238"/>
      </rPr>
      <t>4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10</t>
    </r>
  </si>
  <si>
    <r>
      <t>H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O(l) HHV</t>
    </r>
  </si>
  <si>
    <r>
      <t>NH</t>
    </r>
    <r>
      <rPr>
        <b/>
        <vertAlign val="subscript"/>
        <sz val="12"/>
        <rFont val="Times New Roman"/>
        <family val="1"/>
        <charset val="238"/>
      </rPr>
      <t>3</t>
    </r>
  </si>
  <si>
    <r>
      <t>NO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(s)</t>
    </r>
  </si>
  <si>
    <r>
      <t>N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O</t>
    </r>
  </si>
  <si>
    <r>
      <t>HNO</t>
    </r>
    <r>
      <rPr>
        <b/>
        <vertAlign val="sub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>(l)</t>
    </r>
  </si>
  <si>
    <t>Képződéshők</t>
  </si>
  <si>
    <r>
      <t>H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O(g) LHV</t>
    </r>
  </si>
  <si>
    <t>égéshő</t>
  </si>
  <si>
    <t>fűtőérték</t>
  </si>
  <si>
    <t>etán</t>
  </si>
  <si>
    <t>széndioxid</t>
  </si>
  <si>
    <t>M=</t>
  </si>
  <si>
    <r>
      <t>2.C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+ 7.O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 4.CO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+ 6.H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(g)</t>
    </r>
  </si>
  <si>
    <t>képződéshő</t>
  </si>
  <si>
    <t>mol</t>
  </si>
  <si>
    <t>kJ</t>
  </si>
  <si>
    <t>osztás 2M-el</t>
  </si>
  <si>
    <t>kJ/g</t>
  </si>
  <si>
    <t>MJ/kg</t>
  </si>
  <si>
    <r>
      <t>2.C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+ 7.O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 4.CO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+ 6.H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(l)</t>
    </r>
  </si>
  <si>
    <t>HHV</t>
  </si>
  <si>
    <t>LHV</t>
  </si>
  <si>
    <t>Vm =</t>
  </si>
  <si>
    <t>l</t>
  </si>
  <si>
    <t>l/mol</t>
  </si>
  <si>
    <t>osztás 2Vm-el</t>
  </si>
  <si>
    <t>kJ/l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</si>
  <si>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</si>
  <si>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t>2 mol</t>
  </si>
  <si>
    <t>7 mol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</si>
  <si>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</si>
  <si>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t>x</t>
  </si>
  <si>
    <t>x =</t>
  </si>
  <si>
    <t>100*17,5/21 =</t>
  </si>
  <si>
    <t>2 mol 48 l</t>
  </si>
  <si>
    <t>g  -&gt; ml</t>
  </si>
  <si>
    <t>l (kg)</t>
  </si>
  <si>
    <t>Hexán</t>
  </si>
  <si>
    <r>
      <t>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</si>
  <si>
    <t>M =</t>
  </si>
  <si>
    <t>g/mol</t>
  </si>
  <si>
    <r>
      <t>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  <r>
      <rPr>
        <sz val="12"/>
        <rFont val="Times New Roman"/>
        <family val="1"/>
        <charset val="238"/>
      </rPr>
      <t xml:space="preserve"> + 9,5.O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 6.CO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+ 7.H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(g)</t>
    </r>
  </si>
  <si>
    <t>osztás M-el</t>
  </si>
  <si>
    <t>1 l hexán</t>
  </si>
  <si>
    <t>kg</t>
  </si>
  <si>
    <t>MJ/l</t>
  </si>
  <si>
    <t xml:space="preserve">4. A hexán égéshőjének kiszámítása MJ/l-ben. </t>
  </si>
  <si>
    <t>t</t>
  </si>
  <si>
    <r>
      <t>Hány m</t>
    </r>
    <r>
      <rPr>
        <b/>
        <i/>
        <vertAlign val="superscript"/>
        <sz val="12"/>
        <rFont val="Times New Roman"/>
        <family val="1"/>
        <charset val="238"/>
      </rPr>
      <t>3</t>
    </r>
    <r>
      <rPr>
        <b/>
        <i/>
        <sz val="12"/>
        <rFont val="Times New Roman"/>
        <family val="1"/>
        <charset val="238"/>
      </rPr>
      <t xml:space="preserve"> levegő (minimum) szükséges?</t>
    </r>
  </si>
  <si>
    <r>
      <t>MJ/m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</si>
  <si>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rPr>
        <b/>
        <sz val="12"/>
        <color rgb="FFFF0000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.C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+ 7.O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 </t>
    </r>
    <r>
      <rPr>
        <b/>
        <sz val="12"/>
        <color rgb="FF0070C0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.CO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+ 6.H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(g)</t>
    </r>
  </si>
  <si>
    <t>5*7/2</t>
  </si>
  <si>
    <t>6 mol = 6*18g =</t>
  </si>
  <si>
    <r>
      <t>48 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</si>
  <si>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5 m</t>
    </r>
    <r>
      <rPr>
        <vertAlign val="superscript"/>
        <sz val="12"/>
        <color theme="1"/>
        <rFont val="Times New Roman"/>
        <family val="1"/>
        <charset val="238"/>
      </rPr>
      <t>3</t>
    </r>
  </si>
  <si>
    <t xml:space="preserve">x = 5*108/48 = </t>
  </si>
  <si>
    <t xml:space="preserve"> =</t>
  </si>
  <si>
    <r>
      <t>m</t>
    </r>
    <r>
      <rPr>
        <vertAlign val="superscript"/>
        <sz val="12"/>
        <rFont val="Times New Roman"/>
        <family val="1"/>
        <charset val="238"/>
      </rPr>
      <t>3</t>
    </r>
  </si>
  <si>
    <t xml:space="preserve">x = 3300*228/86 = </t>
  </si>
  <si>
    <r>
      <t>m</t>
    </r>
    <r>
      <rPr>
        <b/>
        <vertAlign val="superscript"/>
        <sz val="12"/>
        <rFont val="Times New Roman"/>
        <family val="1"/>
        <charset val="238"/>
      </rPr>
      <t>3</t>
    </r>
  </si>
  <si>
    <t xml:space="preserve">x = 3300*144/86 = </t>
  </si>
  <si>
    <r>
      <t>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levegőben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</si>
  <si>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O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</si>
  <si>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levegő</t>
    </r>
  </si>
  <si>
    <t>100*8748,84/21 =</t>
  </si>
  <si>
    <r>
      <t>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  <r>
      <rPr>
        <sz val="12"/>
        <rFont val="Times New Roman"/>
        <family val="1"/>
        <charset val="238"/>
      </rPr>
      <t xml:space="preserve"> + 9,5.O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 6.CO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+ 7.H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(l)</t>
    </r>
  </si>
  <si>
    <t xml:space="preserve">7*18 kg = </t>
  </si>
  <si>
    <t xml:space="preserve">x = 3300*126/86 = </t>
  </si>
  <si>
    <t xml:space="preserve"> l (kg)</t>
  </si>
  <si>
    <r>
      <t xml:space="preserve">2*24 = </t>
    </r>
    <r>
      <rPr>
        <b/>
        <sz val="12"/>
        <color rgb="FFFF0000"/>
        <rFont val="Times New Roman"/>
        <family val="1"/>
        <charset val="238"/>
      </rPr>
      <t>48</t>
    </r>
    <r>
      <rPr>
        <sz val="12"/>
        <color theme="1"/>
        <rFont val="Times New Roman"/>
        <family val="1"/>
        <charset val="238"/>
      </rPr>
      <t xml:space="preserve"> l</t>
    </r>
  </si>
  <si>
    <r>
      <t xml:space="preserve">4*24 = </t>
    </r>
    <r>
      <rPr>
        <b/>
        <sz val="12"/>
        <color rgb="FF0070C0"/>
        <rFont val="Times New Roman"/>
        <family val="1"/>
        <charset val="238"/>
      </rPr>
      <t>96</t>
    </r>
    <r>
      <rPr>
        <sz val="12"/>
        <color theme="1"/>
        <rFont val="Times New Roman"/>
        <family val="1"/>
        <charset val="238"/>
      </rPr>
      <t xml:space="preserve"> = 2*</t>
    </r>
    <r>
      <rPr>
        <sz val="12"/>
        <color rgb="FFFF0000"/>
        <rFont val="Times New Roman"/>
        <family val="1"/>
        <charset val="238"/>
      </rPr>
      <t>48</t>
    </r>
    <r>
      <rPr>
        <sz val="12"/>
        <color theme="1"/>
        <rFont val="Times New Roman"/>
        <family val="1"/>
        <charset val="238"/>
      </rPr>
      <t xml:space="preserve"> 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</si>
</sst>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vertAlign val="superscript"/>
      <sz val="12"/>
      <color theme="1"/>
      <name val="Times New Roman"/>
      <family val="1"/>
      <charset val="238"/>
    </font>
    <font>
      <b/>
      <i/>
      <vertAlign val="subscript"/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b/>
      <i/>
      <vertAlign val="superscript"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Fill="1"/>
    <xf numFmtId="0" fontId="2" fillId="0" borderId="0" xfId="0" applyFont="1" applyFill="1"/>
    <xf numFmtId="0" fontId="12" fillId="0" borderId="0" xfId="0" applyFont="1" applyFill="1"/>
    <xf numFmtId="164" fontId="2" fillId="0" borderId="0" xfId="0" applyNumberFormat="1" applyFont="1" applyFill="1"/>
    <xf numFmtId="0" fontId="3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2" fillId="0" borderId="0" xfId="0" applyFont="1" applyFill="1" applyBorder="1"/>
    <xf numFmtId="164" fontId="2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164" fontId="12" fillId="0" borderId="0" xfId="0" applyNumberFormat="1" applyFont="1" applyFill="1" applyBorder="1"/>
    <xf numFmtId="0" fontId="2" fillId="0" borderId="0" xfId="0" applyFont="1" applyFill="1" applyAlignment="1">
      <alignment horizontal="center" vertical="center"/>
    </xf>
    <xf numFmtId="164" fontId="13" fillId="0" borderId="0" xfId="0" applyNumberFormat="1" applyFont="1" applyFill="1" applyBorder="1"/>
    <xf numFmtId="0" fontId="13" fillId="0" borderId="0" xfId="0" applyFont="1" applyFill="1" applyBorder="1"/>
    <xf numFmtId="164" fontId="13" fillId="0" borderId="0" xfId="0" applyNumberFormat="1" applyFont="1" applyFill="1"/>
    <xf numFmtId="0" fontId="14" fillId="0" borderId="0" xfId="0" applyFont="1" applyFill="1"/>
    <xf numFmtId="0" fontId="13" fillId="0" borderId="0" xfId="0" applyFont="1" applyFill="1"/>
    <xf numFmtId="0" fontId="15" fillId="0" borderId="0" xfId="0" applyFont="1" applyFill="1"/>
    <xf numFmtId="164" fontId="15" fillId="0" borderId="0" xfId="0" applyNumberFormat="1" applyFont="1" applyFill="1"/>
    <xf numFmtId="164" fontId="14" fillId="0" borderId="0" xfId="0" applyNumberFormat="1" applyFont="1" applyFill="1"/>
    <xf numFmtId="0" fontId="4" fillId="0" borderId="0" xfId="0" applyFont="1" applyAlignment="1">
      <alignment horizontal="left" wrapText="1" readingOrder="1"/>
    </xf>
    <xf numFmtId="0" fontId="4" fillId="0" borderId="0" xfId="0" applyFont="1" applyAlignment="1">
      <alignment horizontal="right" wrapText="1" indent="1" readingOrder="1"/>
    </xf>
    <xf numFmtId="0" fontId="4" fillId="0" borderId="0" xfId="0" applyFont="1" applyAlignment="1">
      <alignment horizontal="left" readingOrder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1" xfId="0" applyFont="1" applyBorder="1" applyAlignment="1">
      <alignment horizontal="left" wrapText="1" readingOrder="1"/>
    </xf>
    <xf numFmtId="0" fontId="4" fillId="0" borderId="1" xfId="0" applyFont="1" applyBorder="1" applyAlignment="1">
      <alignment horizontal="right" wrapText="1" indent="1" readingOrder="1"/>
    </xf>
    <xf numFmtId="0" fontId="3" fillId="0" borderId="1" xfId="0" applyFont="1" applyFill="1" applyBorder="1"/>
    <xf numFmtId="0" fontId="0" fillId="0" borderId="1" xfId="0" applyFill="1" applyBorder="1"/>
    <xf numFmtId="2" fontId="0" fillId="0" borderId="0" xfId="0" applyNumberFormat="1" applyFill="1" applyBorder="1"/>
    <xf numFmtId="2" fontId="18" fillId="0" borderId="0" xfId="0" applyNumberFormat="1" applyFont="1" applyFill="1" applyBorder="1"/>
    <xf numFmtId="0" fontId="18" fillId="0" borderId="0" xfId="0" applyFont="1" applyFill="1" applyBorder="1"/>
    <xf numFmtId="2" fontId="18" fillId="2" borderId="0" xfId="0" applyNumberFormat="1" applyFont="1" applyFill="1" applyBorder="1"/>
    <xf numFmtId="0" fontId="18" fillId="2" borderId="0" xfId="0" applyFont="1" applyFill="1" applyBorder="1"/>
    <xf numFmtId="2" fontId="3" fillId="0" borderId="0" xfId="0" applyNumberFormat="1" applyFont="1" applyFill="1" applyBorder="1"/>
    <xf numFmtId="2" fontId="18" fillId="2" borderId="0" xfId="0" applyNumberFormat="1" applyFont="1" applyFill="1"/>
    <xf numFmtId="0" fontId="18" fillId="2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165" fontId="6" fillId="2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/>
    <xf numFmtId="164" fontId="23" fillId="2" borderId="0" xfId="0" applyNumberFormat="1" applyFont="1" applyFill="1" applyBorder="1"/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22" fillId="0" borderId="0" xfId="0" applyFont="1" applyFill="1"/>
    <xf numFmtId="0" fontId="24" fillId="0" borderId="0" xfId="0" applyFont="1"/>
    <xf numFmtId="0" fontId="4" fillId="2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Fill="1"/>
    <xf numFmtId="0" fontId="3" fillId="0" borderId="0" xfId="0" applyFont="1" applyFill="1" applyBorder="1" applyAlignment="1">
      <alignment horizontal="left"/>
    </xf>
    <xf numFmtId="0" fontId="23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/>
    <xf numFmtId="2" fontId="2" fillId="0" borderId="0" xfId="0" applyNumberFormat="1" applyFont="1" applyFill="1" applyBorder="1"/>
    <xf numFmtId="2" fontId="6" fillId="2" borderId="0" xfId="0" applyNumberFormat="1" applyFont="1" applyFill="1" applyBorder="1"/>
    <xf numFmtId="0" fontId="6" fillId="2" borderId="0" xfId="0" applyFont="1" applyFill="1" applyBorder="1"/>
    <xf numFmtId="2" fontId="6" fillId="0" borderId="0" xfId="0" applyNumberFormat="1" applyFont="1" applyFill="1" applyBorder="1"/>
    <xf numFmtId="0" fontId="6" fillId="0" borderId="0" xfId="0" applyFont="1" applyFill="1" applyBorder="1"/>
    <xf numFmtId="0" fontId="15" fillId="0" borderId="0" xfId="0" applyFont="1" applyFill="1" applyBorder="1"/>
    <xf numFmtId="164" fontId="4" fillId="2" borderId="0" xfId="0" applyNumberFormat="1" applyFont="1" applyFill="1" applyBorder="1"/>
    <xf numFmtId="43" fontId="4" fillId="2" borderId="0" xfId="1" applyFont="1" applyFill="1"/>
    <xf numFmtId="43" fontId="6" fillId="2" borderId="0" xfId="1" applyFont="1" applyFill="1"/>
    <xf numFmtId="0" fontId="2" fillId="0" borderId="0" xfId="0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6B77-DB72-4438-A37A-0C281EEC37E4}">
  <dimension ref="A1:D16"/>
  <sheetViews>
    <sheetView zoomScale="150" zoomScaleNormal="150" workbookViewId="0"/>
  </sheetViews>
  <sheetFormatPr defaultRowHeight="15" x14ac:dyDescent="0.25"/>
  <cols>
    <col min="1" max="1" width="9.5703125" customWidth="1"/>
    <col min="2" max="2" width="15.7109375" customWidth="1"/>
    <col min="3" max="3" width="11.28515625" bestFit="1" customWidth="1"/>
  </cols>
  <sheetData>
    <row r="1" spans="1:4" ht="15.75" x14ac:dyDescent="0.25">
      <c r="A1" s="29" t="s">
        <v>37</v>
      </c>
      <c r="C1" s="27" t="s">
        <v>3</v>
      </c>
    </row>
    <row r="2" spans="1:4" ht="15.75" x14ac:dyDescent="0.25">
      <c r="B2" s="27" t="s">
        <v>23</v>
      </c>
      <c r="C2" s="28">
        <v>-110</v>
      </c>
    </row>
    <row r="3" spans="1:4" ht="17.25" x14ac:dyDescent="0.3">
      <c r="A3" t="s">
        <v>42</v>
      </c>
      <c r="B3" s="27" t="s">
        <v>25</v>
      </c>
      <c r="C3" s="28">
        <v>-394</v>
      </c>
    </row>
    <row r="4" spans="1:4" ht="17.25" x14ac:dyDescent="0.3">
      <c r="B4" s="27" t="s">
        <v>26</v>
      </c>
      <c r="C4" s="28">
        <v>-75</v>
      </c>
    </row>
    <row r="5" spans="1:4" ht="17.25" x14ac:dyDescent="0.3">
      <c r="B5" s="27" t="s">
        <v>27</v>
      </c>
      <c r="C5" s="28">
        <v>227</v>
      </c>
    </row>
    <row r="6" spans="1:4" ht="17.25" x14ac:dyDescent="0.3">
      <c r="B6" s="27" t="s">
        <v>28</v>
      </c>
      <c r="C6" s="28">
        <v>52</v>
      </c>
    </row>
    <row r="7" spans="1:4" ht="17.25" x14ac:dyDescent="0.3">
      <c r="A7" t="s">
        <v>41</v>
      </c>
      <c r="B7" s="27" t="s">
        <v>29</v>
      </c>
      <c r="C7" s="28">
        <v>-85</v>
      </c>
    </row>
    <row r="8" spans="1:4" ht="17.25" x14ac:dyDescent="0.3">
      <c r="B8" s="27" t="s">
        <v>30</v>
      </c>
      <c r="C8" s="28">
        <v>-104</v>
      </c>
    </row>
    <row r="9" spans="1:4" ht="17.25" x14ac:dyDescent="0.3">
      <c r="B9" s="27" t="s">
        <v>31</v>
      </c>
      <c r="C9" s="28">
        <v>-126</v>
      </c>
    </row>
    <row r="10" spans="1:4" ht="15.75" customHeight="1" x14ac:dyDescent="0.3">
      <c r="B10" s="27" t="s">
        <v>38</v>
      </c>
      <c r="C10" s="28">
        <v>-242</v>
      </c>
      <c r="D10" t="s">
        <v>40</v>
      </c>
    </row>
    <row r="11" spans="1:4" ht="18" customHeight="1" x14ac:dyDescent="0.3">
      <c r="B11" s="27" t="s">
        <v>32</v>
      </c>
      <c r="C11" s="28">
        <v>-286</v>
      </c>
      <c r="D11" t="s">
        <v>39</v>
      </c>
    </row>
    <row r="12" spans="1:4" ht="17.25" x14ac:dyDescent="0.3">
      <c r="B12" s="27" t="s">
        <v>33</v>
      </c>
      <c r="C12" s="28">
        <v>-46</v>
      </c>
    </row>
    <row r="13" spans="1:4" ht="15.75" x14ac:dyDescent="0.25">
      <c r="B13" s="27" t="s">
        <v>24</v>
      </c>
      <c r="C13" s="28">
        <v>90</v>
      </c>
    </row>
    <row r="14" spans="1:4" ht="17.25" x14ac:dyDescent="0.3">
      <c r="B14" s="27" t="s">
        <v>34</v>
      </c>
      <c r="C14" s="28">
        <v>34</v>
      </c>
    </row>
    <row r="15" spans="1:4" ht="17.25" x14ac:dyDescent="0.3">
      <c r="B15" s="27" t="s">
        <v>35</v>
      </c>
      <c r="C15" s="28">
        <v>82</v>
      </c>
    </row>
    <row r="16" spans="1:4" ht="17.25" x14ac:dyDescent="0.3">
      <c r="B16" s="27" t="s">
        <v>36</v>
      </c>
      <c r="C16" s="28">
        <v>-174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DE848-A82B-4936-9DEB-8572DDE3C5D3}">
  <dimension ref="A1:P31"/>
  <sheetViews>
    <sheetView tabSelected="1" zoomScale="190" zoomScaleNormal="190" workbookViewId="0">
      <selection sqref="A1:P1"/>
    </sheetView>
  </sheetViews>
  <sheetFormatPr defaultRowHeight="15" x14ac:dyDescent="0.25"/>
  <cols>
    <col min="1" max="1" width="14.28515625" customWidth="1"/>
    <col min="2" max="2" width="10" customWidth="1"/>
    <col min="3" max="3" width="10.7109375" customWidth="1"/>
    <col min="9" max="9" width="12" customWidth="1"/>
    <col min="10" max="10" width="7.7109375" customWidth="1"/>
    <col min="11" max="11" width="11.28515625" customWidth="1"/>
    <col min="12" max="12" width="8.5703125" customWidth="1"/>
  </cols>
  <sheetData>
    <row r="1" spans="1:16" ht="15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5.75" x14ac:dyDescent="0.25">
      <c r="A2" s="2" t="s">
        <v>1</v>
      </c>
      <c r="B2" s="1"/>
      <c r="C2" s="1"/>
      <c r="D2" s="1"/>
      <c r="E2" s="1"/>
    </row>
    <row r="3" spans="1:16" ht="15.75" x14ac:dyDescent="0.25">
      <c r="A3" s="2" t="s">
        <v>2</v>
      </c>
      <c r="B3" s="1"/>
      <c r="C3" s="1"/>
      <c r="D3" s="1"/>
      <c r="E3" s="1"/>
      <c r="F3" s="44">
        <f>-E11</f>
        <v>47.633333333333333</v>
      </c>
      <c r="I3" s="3" t="s">
        <v>5</v>
      </c>
      <c r="N3" s="44">
        <f>-M11</f>
        <v>52.033333333333331</v>
      </c>
    </row>
    <row r="4" spans="1:16" ht="17.25" x14ac:dyDescent="0.3">
      <c r="A4" t="s">
        <v>41</v>
      </c>
      <c r="B4" s="27" t="s">
        <v>29</v>
      </c>
      <c r="C4" s="32" t="s">
        <v>43</v>
      </c>
      <c r="D4" s="9">
        <f>2*12+6</f>
        <v>30</v>
      </c>
      <c r="E4" s="9"/>
      <c r="F4" s="10"/>
      <c r="G4" s="10"/>
      <c r="H4" s="10"/>
      <c r="I4" t="s">
        <v>41</v>
      </c>
      <c r="J4" s="27" t="s">
        <v>29</v>
      </c>
      <c r="K4" s="32" t="s">
        <v>43</v>
      </c>
      <c r="L4" s="9">
        <f>2*12+6</f>
        <v>30</v>
      </c>
      <c r="M4" s="9"/>
      <c r="N4" s="10"/>
    </row>
    <row r="5" spans="1:16" ht="18.75" x14ac:dyDescent="0.35">
      <c r="A5" s="61" t="s">
        <v>44</v>
      </c>
      <c r="B5" s="61"/>
      <c r="C5" s="61"/>
      <c r="D5" s="61"/>
      <c r="E5" s="9">
        <f>E10</f>
        <v>-2858</v>
      </c>
      <c r="F5" s="12" t="s">
        <v>47</v>
      </c>
      <c r="G5" s="10"/>
      <c r="H5" s="10"/>
      <c r="I5" s="61" t="s">
        <v>51</v>
      </c>
      <c r="J5" s="61"/>
      <c r="K5" s="61"/>
      <c r="L5" s="61"/>
      <c r="M5" s="43">
        <f>M10</f>
        <v>-3122</v>
      </c>
      <c r="N5" s="12" t="s">
        <v>47</v>
      </c>
    </row>
    <row r="6" spans="1:16" ht="15.75" x14ac:dyDescent="0.25">
      <c r="A6" s="10"/>
      <c r="B6" s="10"/>
      <c r="C6" s="10" t="s">
        <v>45</v>
      </c>
      <c r="D6" s="33" t="s">
        <v>46</v>
      </c>
      <c r="E6" s="9"/>
      <c r="F6" s="10"/>
      <c r="G6" s="10"/>
      <c r="H6" s="10"/>
      <c r="I6" s="10"/>
      <c r="J6" s="10"/>
      <c r="K6" s="10" t="s">
        <v>45</v>
      </c>
      <c r="L6" s="33" t="s">
        <v>46</v>
      </c>
      <c r="M6" s="9"/>
      <c r="N6" s="10"/>
    </row>
    <row r="7" spans="1:16" ht="17.25" x14ac:dyDescent="0.3">
      <c r="A7" s="27" t="s">
        <v>25</v>
      </c>
      <c r="B7" s="28">
        <v>-394</v>
      </c>
      <c r="C7" s="27" t="s">
        <v>3</v>
      </c>
      <c r="D7" s="9">
        <v>4</v>
      </c>
      <c r="E7" s="9">
        <f>D7*B7</f>
        <v>-1576</v>
      </c>
      <c r="F7" s="10" t="s">
        <v>47</v>
      </c>
      <c r="G7" s="10"/>
      <c r="H7" s="10"/>
      <c r="I7" s="27" t="s">
        <v>25</v>
      </c>
      <c r="J7" s="28">
        <v>-394</v>
      </c>
      <c r="K7" s="27" t="s">
        <v>3</v>
      </c>
      <c r="L7" s="9">
        <v>4</v>
      </c>
      <c r="M7" s="9">
        <f>L7*J7</f>
        <v>-1576</v>
      </c>
      <c r="N7" s="10" t="s">
        <v>47</v>
      </c>
    </row>
    <row r="8" spans="1:16" ht="15.75" customHeight="1" x14ac:dyDescent="0.3">
      <c r="A8" s="27" t="s">
        <v>38</v>
      </c>
      <c r="B8" s="28">
        <v>-242</v>
      </c>
      <c r="C8" s="27" t="s">
        <v>3</v>
      </c>
      <c r="D8" s="9">
        <v>6</v>
      </c>
      <c r="E8" s="9">
        <f>D8*B8</f>
        <v>-1452</v>
      </c>
      <c r="F8" s="10" t="s">
        <v>47</v>
      </c>
      <c r="G8" s="10"/>
      <c r="H8" s="10"/>
      <c r="I8" s="27" t="s">
        <v>38</v>
      </c>
      <c r="J8" s="28">
        <f>adatok!C11</f>
        <v>-286</v>
      </c>
      <c r="K8" s="27" t="s">
        <v>3</v>
      </c>
      <c r="L8" s="9">
        <v>6</v>
      </c>
      <c r="M8" s="9">
        <f>L8*J8</f>
        <v>-1716</v>
      </c>
      <c r="N8" s="10" t="s">
        <v>47</v>
      </c>
    </row>
    <row r="9" spans="1:16" ht="17.25" x14ac:dyDescent="0.3">
      <c r="A9" s="34" t="s">
        <v>29</v>
      </c>
      <c r="B9" s="35">
        <v>-85</v>
      </c>
      <c r="C9" s="34" t="s">
        <v>3</v>
      </c>
      <c r="D9" s="36">
        <v>-2</v>
      </c>
      <c r="E9" s="36">
        <f>D9*B9</f>
        <v>170</v>
      </c>
      <c r="F9" s="37" t="s">
        <v>47</v>
      </c>
      <c r="G9" s="10"/>
      <c r="H9" s="10"/>
      <c r="I9" s="34" t="s">
        <v>29</v>
      </c>
      <c r="J9" s="35">
        <v>-85</v>
      </c>
      <c r="K9" s="34" t="s">
        <v>3</v>
      </c>
      <c r="L9" s="36">
        <v>-2</v>
      </c>
      <c r="M9" s="36">
        <f>L9*J9</f>
        <v>170</v>
      </c>
      <c r="N9" s="37" t="s">
        <v>47</v>
      </c>
    </row>
    <row r="10" spans="1:16" ht="15.75" x14ac:dyDescent="0.25">
      <c r="A10" s="9"/>
      <c r="B10" s="9"/>
      <c r="C10" s="9"/>
      <c r="D10" s="9"/>
      <c r="E10" s="9">
        <f>SUM(E7:E9)</f>
        <v>-2858</v>
      </c>
      <c r="F10" s="12" t="s">
        <v>47</v>
      </c>
      <c r="G10" s="10"/>
      <c r="H10" s="10"/>
      <c r="I10" s="9"/>
      <c r="J10" s="9"/>
      <c r="K10" s="9"/>
      <c r="L10" s="9"/>
      <c r="M10" s="9">
        <f>SUM(M7:M9)</f>
        <v>-3122</v>
      </c>
      <c r="N10" s="12" t="s">
        <v>47</v>
      </c>
    </row>
    <row r="11" spans="1:16" ht="15.75" x14ac:dyDescent="0.25">
      <c r="A11" s="9" t="s">
        <v>48</v>
      </c>
      <c r="B11" s="10">
        <f>2*D4</f>
        <v>60</v>
      </c>
      <c r="C11" s="38">
        <f>E10/B11</f>
        <v>-47.633333333333333</v>
      </c>
      <c r="D11" s="10" t="s">
        <v>49</v>
      </c>
      <c r="E11" s="41">
        <f>C11</f>
        <v>-47.633333333333333</v>
      </c>
      <c r="F11" s="42" t="s">
        <v>50</v>
      </c>
      <c r="G11" s="10"/>
      <c r="H11" s="10"/>
      <c r="I11" s="9" t="s">
        <v>48</v>
      </c>
      <c r="J11" s="10">
        <f>2*L4</f>
        <v>60</v>
      </c>
      <c r="K11" s="38">
        <f>M10/J11</f>
        <v>-52.033333333333331</v>
      </c>
      <c r="L11" s="10" t="s">
        <v>49</v>
      </c>
      <c r="M11" s="41">
        <f>K11</f>
        <v>-52.033333333333331</v>
      </c>
      <c r="N11" s="42" t="s">
        <v>50</v>
      </c>
    </row>
    <row r="12" spans="1:16" ht="15.75" x14ac:dyDescent="0.25">
      <c r="A12" s="13"/>
      <c r="B12" s="13"/>
      <c r="C12" s="14"/>
      <c r="D12" s="12"/>
      <c r="E12" s="10" t="s">
        <v>53</v>
      </c>
      <c r="F12" s="10"/>
      <c r="G12" s="10"/>
      <c r="H12" s="10"/>
      <c r="I12" s="13"/>
      <c r="J12" s="13"/>
      <c r="K12" s="15"/>
      <c r="L12" s="16"/>
      <c r="M12" s="16" t="s">
        <v>52</v>
      </c>
      <c r="N12" s="16"/>
    </row>
    <row r="13" spans="1:16" x14ac:dyDescent="0.25">
      <c r="A13" s="10"/>
      <c r="B13" s="10"/>
      <c r="C13" s="17"/>
      <c r="D13" s="10"/>
      <c r="E13" s="10"/>
      <c r="F13" s="10"/>
      <c r="G13" s="10"/>
      <c r="H13" s="10"/>
      <c r="I13" s="10"/>
      <c r="J13" s="10"/>
      <c r="K13" s="17"/>
      <c r="L13" s="10"/>
      <c r="M13" s="10"/>
      <c r="N13" s="10"/>
    </row>
    <row r="14" spans="1:16" ht="18.75" x14ac:dyDescent="0.25">
      <c r="A14" s="3" t="s">
        <v>4</v>
      </c>
      <c r="B14" s="3"/>
      <c r="C14" s="3"/>
      <c r="D14" s="3"/>
      <c r="E14" s="3"/>
      <c r="F14" s="44">
        <f>-E17</f>
        <v>59.541666666666664</v>
      </c>
      <c r="I14" s="3" t="s">
        <v>6</v>
      </c>
      <c r="N14" s="44">
        <f>-M17</f>
        <v>65.041666666666671</v>
      </c>
    </row>
    <row r="15" spans="1:16" ht="17.25" x14ac:dyDescent="0.3">
      <c r="A15" t="s">
        <v>41</v>
      </c>
      <c r="B15" s="27" t="s">
        <v>29</v>
      </c>
      <c r="C15" s="32" t="s">
        <v>43</v>
      </c>
      <c r="D15" s="9">
        <f>2*12+6</f>
        <v>30</v>
      </c>
      <c r="E15" s="32" t="s">
        <v>54</v>
      </c>
      <c r="F15" s="10">
        <v>24</v>
      </c>
      <c r="G15" s="10" t="s">
        <v>56</v>
      </c>
      <c r="H15" s="10"/>
      <c r="I15" t="s">
        <v>41</v>
      </c>
      <c r="J15" s="27" t="s">
        <v>29</v>
      </c>
      <c r="K15" s="32" t="s">
        <v>43</v>
      </c>
      <c r="L15" s="9">
        <f>2*12+6</f>
        <v>30</v>
      </c>
      <c r="M15" s="32" t="s">
        <v>54</v>
      </c>
      <c r="N15" s="10">
        <v>24</v>
      </c>
      <c r="O15" s="10" t="s">
        <v>56</v>
      </c>
    </row>
    <row r="16" spans="1:16" ht="18.75" x14ac:dyDescent="0.35">
      <c r="A16" s="61" t="s">
        <v>44</v>
      </c>
      <c r="B16" s="61"/>
      <c r="C16" s="61"/>
      <c r="D16" s="61"/>
      <c r="E16" s="9">
        <f>E5</f>
        <v>-2858</v>
      </c>
      <c r="F16" s="12" t="s">
        <v>47</v>
      </c>
      <c r="G16" s="10"/>
      <c r="H16" s="10"/>
      <c r="I16" s="61" t="s">
        <v>51</v>
      </c>
      <c r="J16" s="61"/>
      <c r="K16" s="61"/>
      <c r="L16" s="61"/>
      <c r="M16" s="43">
        <f>M5</f>
        <v>-3122</v>
      </c>
      <c r="N16" s="12" t="s">
        <v>47</v>
      </c>
      <c r="O16" s="10"/>
    </row>
    <row r="17" spans="1:15" ht="17.25" x14ac:dyDescent="0.25">
      <c r="A17" s="10" t="s">
        <v>57</v>
      </c>
      <c r="B17" s="10">
        <f>2*F15</f>
        <v>48</v>
      </c>
      <c r="C17" s="38">
        <f>E16/B17</f>
        <v>-59.541666666666664</v>
      </c>
      <c r="D17" s="10" t="s">
        <v>58</v>
      </c>
      <c r="E17" s="41">
        <f>C17</f>
        <v>-59.541666666666664</v>
      </c>
      <c r="F17" s="42" t="s">
        <v>81</v>
      </c>
      <c r="G17" s="10"/>
      <c r="H17" s="10"/>
      <c r="I17" s="10" t="s">
        <v>57</v>
      </c>
      <c r="J17" s="10">
        <f>2*N15</f>
        <v>48</v>
      </c>
      <c r="K17" s="38">
        <f>M16/J17</f>
        <v>-65.041666666666671</v>
      </c>
      <c r="L17" s="10" t="s">
        <v>58</v>
      </c>
      <c r="M17" s="41">
        <f>K17</f>
        <v>-65.041666666666671</v>
      </c>
      <c r="N17" s="42" t="s">
        <v>81</v>
      </c>
      <c r="O17" s="10"/>
    </row>
    <row r="18" spans="1:15" ht="15.75" x14ac:dyDescent="0.25">
      <c r="A18" s="11"/>
      <c r="B18" s="9"/>
      <c r="C18" s="9"/>
      <c r="D18" s="9"/>
      <c r="E18" s="9"/>
      <c r="F18" s="10"/>
      <c r="G18" s="10"/>
      <c r="H18" s="10"/>
      <c r="I18" s="11"/>
      <c r="J18" s="9"/>
      <c r="K18" s="9"/>
      <c r="L18" s="9"/>
      <c r="M18" s="9"/>
      <c r="N18" s="10"/>
      <c r="O18" s="10"/>
    </row>
    <row r="19" spans="1:15" ht="20.25" x14ac:dyDescent="0.35">
      <c r="A19" s="2" t="s">
        <v>7</v>
      </c>
      <c r="C19" s="45">
        <f>2*5</f>
        <v>10</v>
      </c>
      <c r="D19" s="45" t="s">
        <v>59</v>
      </c>
    </row>
    <row r="20" spans="1:15" ht="20.25" x14ac:dyDescent="0.35">
      <c r="A20" s="4" t="s">
        <v>8</v>
      </c>
      <c r="B20" s="4" t="s">
        <v>9</v>
      </c>
      <c r="I20" s="4" t="s">
        <v>10</v>
      </c>
      <c r="J20" s="4" t="s">
        <v>11</v>
      </c>
      <c r="M20" s="45">
        <f>5*7/2</f>
        <v>17.5</v>
      </c>
      <c r="N20" s="45" t="s">
        <v>62</v>
      </c>
    </row>
    <row r="21" spans="1:15" ht="18.75" x14ac:dyDescent="0.35">
      <c r="A21" s="61" t="s">
        <v>82</v>
      </c>
      <c r="B21" s="61"/>
      <c r="C21" s="61"/>
      <c r="D21" s="61"/>
      <c r="E21" s="6"/>
      <c r="F21" s="6"/>
      <c r="G21" s="6"/>
      <c r="H21" s="5"/>
      <c r="I21" s="61" t="s">
        <v>44</v>
      </c>
      <c r="J21" s="61"/>
      <c r="K21" s="61"/>
      <c r="L21" s="61"/>
      <c r="M21" s="46" t="s">
        <v>83</v>
      </c>
      <c r="N21" s="6"/>
      <c r="O21" s="5"/>
    </row>
    <row r="22" spans="1:15" ht="15.75" x14ac:dyDescent="0.25">
      <c r="A22" s="80" t="s">
        <v>101</v>
      </c>
      <c r="B22" s="70" t="s">
        <v>102</v>
      </c>
      <c r="C22" s="70"/>
      <c r="I22" t="s">
        <v>60</v>
      </c>
      <c r="J22" t="s">
        <v>61</v>
      </c>
    </row>
    <row r="23" spans="1:15" ht="18.75" x14ac:dyDescent="0.25">
      <c r="A23" s="4" t="s">
        <v>12</v>
      </c>
      <c r="B23" s="4" t="s">
        <v>13</v>
      </c>
      <c r="C23" s="4"/>
      <c r="D23" s="4"/>
      <c r="E23" s="4"/>
      <c r="I23" s="4" t="s">
        <v>14</v>
      </c>
      <c r="J23" s="4" t="s">
        <v>15</v>
      </c>
      <c r="K23" s="4"/>
      <c r="L23" s="4"/>
    </row>
    <row r="24" spans="1:15" ht="18.75" x14ac:dyDescent="0.35">
      <c r="A24" s="60"/>
      <c r="B24" s="60"/>
      <c r="C24" s="60"/>
      <c r="D24" s="60"/>
      <c r="E24" s="5"/>
      <c r="F24" s="5"/>
      <c r="G24" s="5"/>
      <c r="H24" s="5"/>
      <c r="I24" s="61" t="s">
        <v>51</v>
      </c>
      <c r="J24" s="61"/>
      <c r="K24" s="61"/>
      <c r="L24" s="61"/>
      <c r="M24" s="5"/>
      <c r="N24" s="5"/>
      <c r="O24" s="5"/>
    </row>
    <row r="25" spans="1:15" ht="20.25" x14ac:dyDescent="0.35">
      <c r="A25" s="5"/>
      <c r="B25" s="6">
        <v>100</v>
      </c>
      <c r="C25" s="6" t="s">
        <v>93</v>
      </c>
      <c r="D25" s="6"/>
      <c r="E25" s="6">
        <v>21</v>
      </c>
      <c r="F25" s="6" t="s">
        <v>94</v>
      </c>
      <c r="G25" s="6"/>
      <c r="H25" s="5"/>
      <c r="I25" s="6" t="s">
        <v>66</v>
      </c>
      <c r="J25" s="6"/>
      <c r="K25" s="46" t="s">
        <v>84</v>
      </c>
      <c r="L25" s="6">
        <f>6*18</f>
        <v>108</v>
      </c>
      <c r="M25" s="6" t="s">
        <v>67</v>
      </c>
      <c r="N25" s="5"/>
      <c r="O25" s="5"/>
    </row>
    <row r="26" spans="1:15" ht="20.25" x14ac:dyDescent="0.35">
      <c r="A26" s="5"/>
      <c r="B26" s="47" t="s">
        <v>63</v>
      </c>
      <c r="C26" s="48" t="s">
        <v>93</v>
      </c>
      <c r="D26" s="48"/>
      <c r="E26" s="48">
        <f>M20</f>
        <v>17.5</v>
      </c>
      <c r="F26" s="48" t="s">
        <v>94</v>
      </c>
      <c r="G26" s="6"/>
      <c r="H26" s="5"/>
      <c r="I26" s="6" t="s">
        <v>85</v>
      </c>
      <c r="J26" s="6"/>
      <c r="K26" s="6"/>
      <c r="L26" s="18">
        <v>108</v>
      </c>
      <c r="M26" s="6" t="s">
        <v>68</v>
      </c>
      <c r="N26" s="6"/>
      <c r="O26" s="6"/>
    </row>
    <row r="27" spans="1:15" ht="18.75" x14ac:dyDescent="0.25">
      <c r="A27" s="5"/>
      <c r="B27" s="8"/>
      <c r="C27" s="46" t="s">
        <v>64</v>
      </c>
      <c r="D27" s="6" t="s">
        <v>65</v>
      </c>
      <c r="E27" s="6"/>
      <c r="F27" s="49">
        <f>B25*E26/E25</f>
        <v>83.333333333333329</v>
      </c>
      <c r="G27" s="51" t="s">
        <v>95</v>
      </c>
      <c r="H27" s="5"/>
      <c r="I27" s="48" t="s">
        <v>86</v>
      </c>
      <c r="J27" s="48"/>
      <c r="K27" s="48"/>
      <c r="L27" s="50" t="s">
        <v>63</v>
      </c>
      <c r="M27" s="6" t="s">
        <v>68</v>
      </c>
      <c r="N27" s="6"/>
      <c r="O27" s="6"/>
    </row>
    <row r="28" spans="1:15" ht="15.75" x14ac:dyDescent="0.25">
      <c r="A28" s="5"/>
      <c r="B28" s="5"/>
      <c r="C28" s="5"/>
      <c r="D28" s="5"/>
      <c r="E28" s="5"/>
      <c r="F28" s="5"/>
      <c r="G28" s="5"/>
      <c r="H28" s="5"/>
      <c r="I28" s="6"/>
      <c r="J28" s="46" t="s">
        <v>87</v>
      </c>
      <c r="K28" s="51">
        <f>5*108/48</f>
        <v>11.25</v>
      </c>
      <c r="L28" s="52" t="s">
        <v>55</v>
      </c>
      <c r="M28" s="6"/>
      <c r="N28" s="6"/>
      <c r="O28" s="6"/>
    </row>
    <row r="29" spans="1:15" ht="15.75" x14ac:dyDescent="0.25">
      <c r="A29" s="5"/>
      <c r="B29" s="5"/>
      <c r="C29" s="5"/>
      <c r="D29" s="5"/>
      <c r="E29" s="5"/>
      <c r="F29" s="5"/>
      <c r="G29" s="5"/>
      <c r="H29" s="5"/>
      <c r="I29" s="6"/>
      <c r="J29" s="6"/>
      <c r="K29" s="6"/>
      <c r="L29" s="18"/>
      <c r="M29" s="6"/>
      <c r="N29" s="6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  <c r="N31" s="5"/>
      <c r="O31" s="5"/>
    </row>
  </sheetData>
  <mergeCells count="9">
    <mergeCell ref="A24:D24"/>
    <mergeCell ref="I24:L24"/>
    <mergeCell ref="A1:P1"/>
    <mergeCell ref="A5:D5"/>
    <mergeCell ref="I5:L5"/>
    <mergeCell ref="A16:D16"/>
    <mergeCell ref="I16:L16"/>
    <mergeCell ref="A21:D21"/>
    <mergeCell ref="I21:L21"/>
  </mergeCells>
  <phoneticPr fontId="2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2983C-D282-44B8-9F15-9AB7D7DD897B}">
  <dimension ref="A1:P39"/>
  <sheetViews>
    <sheetView zoomScale="170" zoomScaleNormal="170" workbookViewId="0">
      <selection sqref="A1:B1"/>
    </sheetView>
  </sheetViews>
  <sheetFormatPr defaultRowHeight="15" x14ac:dyDescent="0.25"/>
  <cols>
    <col min="1" max="1" width="15.42578125" customWidth="1"/>
    <col min="2" max="2" width="9.85546875" customWidth="1"/>
    <col min="3" max="3" width="10.7109375" bestFit="1" customWidth="1"/>
    <col min="5" max="5" width="11.7109375" customWidth="1"/>
    <col min="6" max="6" width="11" customWidth="1"/>
    <col min="9" max="9" width="13.5703125" customWidth="1"/>
    <col min="11" max="12" width="10.7109375" bestFit="1" customWidth="1"/>
  </cols>
  <sheetData>
    <row r="1" spans="1:16" ht="15.75" x14ac:dyDescent="0.25">
      <c r="A1" s="63" t="s">
        <v>16</v>
      </c>
      <c r="B1" s="63"/>
      <c r="D1" s="2" t="s">
        <v>21</v>
      </c>
      <c r="I1" s="2" t="s">
        <v>22</v>
      </c>
    </row>
    <row r="2" spans="1:16" ht="15.75" x14ac:dyDescent="0.25">
      <c r="A2" s="2" t="s">
        <v>17</v>
      </c>
      <c r="B2" s="1"/>
      <c r="C2" s="1"/>
      <c r="D2" s="1"/>
      <c r="E2" s="1"/>
      <c r="I2" s="3" t="s">
        <v>18</v>
      </c>
    </row>
    <row r="3" spans="1:16" ht="18.75" x14ac:dyDescent="0.35">
      <c r="A3" s="9" t="s">
        <v>69</v>
      </c>
      <c r="B3" s="9" t="s">
        <v>70</v>
      </c>
      <c r="C3" s="9"/>
      <c r="D3" s="9" t="s">
        <v>71</v>
      </c>
      <c r="E3" s="9">
        <f>6*12+14</f>
        <v>86</v>
      </c>
      <c r="F3" s="9" t="s">
        <v>72</v>
      </c>
      <c r="G3" s="10"/>
      <c r="H3" s="12"/>
      <c r="I3" s="9" t="s">
        <v>69</v>
      </c>
      <c r="J3" s="9" t="s">
        <v>70</v>
      </c>
      <c r="K3" s="9"/>
      <c r="L3" s="9" t="s">
        <v>71</v>
      </c>
      <c r="M3" s="9">
        <f>6*12+14</f>
        <v>86</v>
      </c>
      <c r="N3" s="9" t="s">
        <v>72</v>
      </c>
      <c r="O3" s="10"/>
      <c r="P3" s="10"/>
    </row>
    <row r="4" spans="1:16" ht="18.75" x14ac:dyDescent="0.35">
      <c r="A4" s="61" t="s">
        <v>73</v>
      </c>
      <c r="B4" s="61"/>
      <c r="C4" s="61"/>
      <c r="D4" s="61"/>
      <c r="E4" s="9"/>
      <c r="F4" s="10"/>
      <c r="G4" s="10"/>
      <c r="H4" s="12"/>
      <c r="I4" s="61" t="s">
        <v>73</v>
      </c>
      <c r="J4" s="61"/>
      <c r="K4" s="61"/>
      <c r="L4" s="61"/>
      <c r="M4" s="9"/>
      <c r="N4" s="10"/>
      <c r="O4" s="10"/>
      <c r="P4" s="10"/>
    </row>
    <row r="5" spans="1:16" ht="15.75" x14ac:dyDescent="0.25">
      <c r="A5" s="10"/>
      <c r="B5" s="10"/>
      <c r="C5" s="10" t="s">
        <v>45</v>
      </c>
      <c r="D5" s="33" t="s">
        <v>46</v>
      </c>
      <c r="E5" s="9"/>
      <c r="F5" s="10"/>
      <c r="G5" s="10"/>
      <c r="H5" s="12"/>
      <c r="I5" s="10"/>
      <c r="J5" s="10"/>
      <c r="K5" s="10" t="s">
        <v>45</v>
      </c>
      <c r="L5" s="33" t="s">
        <v>46</v>
      </c>
      <c r="M5" s="9"/>
      <c r="N5" s="10"/>
      <c r="O5" s="10"/>
      <c r="P5" s="10"/>
    </row>
    <row r="6" spans="1:16" ht="17.25" x14ac:dyDescent="0.3">
      <c r="A6" s="27" t="s">
        <v>25</v>
      </c>
      <c r="B6" s="28">
        <v>-394</v>
      </c>
      <c r="C6" s="27" t="s">
        <v>3</v>
      </c>
      <c r="D6" s="9">
        <v>6</v>
      </c>
      <c r="E6" s="9">
        <f>D6*B6</f>
        <v>-2364</v>
      </c>
      <c r="F6" s="10" t="s">
        <v>47</v>
      </c>
      <c r="G6" s="10"/>
      <c r="H6" s="12"/>
      <c r="I6" s="27" t="s">
        <v>25</v>
      </c>
      <c r="J6" s="28">
        <v>-394</v>
      </c>
      <c r="K6" s="27" t="s">
        <v>3</v>
      </c>
      <c r="L6" s="9">
        <v>6</v>
      </c>
      <c r="M6" s="9">
        <f>L6*J6</f>
        <v>-2364</v>
      </c>
      <c r="N6" s="10" t="s">
        <v>47</v>
      </c>
      <c r="O6" s="10"/>
      <c r="P6" s="10"/>
    </row>
    <row r="7" spans="1:16" ht="14.25" customHeight="1" x14ac:dyDescent="0.3">
      <c r="A7" s="27" t="s">
        <v>38</v>
      </c>
      <c r="B7" s="28">
        <v>-242</v>
      </c>
      <c r="C7" s="27" t="s">
        <v>3</v>
      </c>
      <c r="D7" s="9">
        <v>7</v>
      </c>
      <c r="E7" s="9">
        <f>D7*B7</f>
        <v>-1694</v>
      </c>
      <c r="F7" s="10" t="s">
        <v>47</v>
      </c>
      <c r="G7" s="10"/>
      <c r="H7" s="10"/>
      <c r="I7" s="27" t="s">
        <v>38</v>
      </c>
      <c r="J7" s="28">
        <v>-242</v>
      </c>
      <c r="K7" s="27" t="s">
        <v>3</v>
      </c>
      <c r="L7" s="9">
        <v>7</v>
      </c>
      <c r="M7" s="9">
        <f>L7*J7</f>
        <v>-1694</v>
      </c>
      <c r="N7" s="10" t="s">
        <v>47</v>
      </c>
      <c r="O7" s="10"/>
      <c r="P7" s="10"/>
    </row>
    <row r="8" spans="1:16" ht="18.75" x14ac:dyDescent="0.35">
      <c r="A8" s="9" t="s">
        <v>70</v>
      </c>
      <c r="B8" s="35">
        <v>-199</v>
      </c>
      <c r="C8" s="34" t="s">
        <v>3</v>
      </c>
      <c r="D8" s="36">
        <v>-1</v>
      </c>
      <c r="E8" s="36">
        <f>D8*B8</f>
        <v>199</v>
      </c>
      <c r="F8" s="37" t="s">
        <v>47</v>
      </c>
      <c r="G8" s="10"/>
      <c r="H8" s="10"/>
      <c r="I8" s="9" t="s">
        <v>70</v>
      </c>
      <c r="J8" s="35">
        <v>-199</v>
      </c>
      <c r="K8" s="34" t="s">
        <v>3</v>
      </c>
      <c r="L8" s="36">
        <v>-1</v>
      </c>
      <c r="M8" s="36">
        <f>L8*J8</f>
        <v>199</v>
      </c>
      <c r="N8" s="37" t="s">
        <v>47</v>
      </c>
      <c r="O8" s="10"/>
      <c r="P8" s="10"/>
    </row>
    <row r="9" spans="1:16" ht="15.75" x14ac:dyDescent="0.25">
      <c r="A9" s="9"/>
      <c r="B9" s="9"/>
      <c r="C9" s="9"/>
      <c r="D9" s="9"/>
      <c r="E9" s="9">
        <f>SUM(E6:E8)</f>
        <v>-3859</v>
      </c>
      <c r="F9" s="12" t="s">
        <v>47</v>
      </c>
      <c r="G9" s="10"/>
      <c r="H9" s="10"/>
      <c r="I9" s="9"/>
      <c r="J9" s="9"/>
      <c r="K9" s="9"/>
      <c r="L9" s="9"/>
      <c r="M9" s="9">
        <f>SUM(M6:M8)</f>
        <v>-3859</v>
      </c>
      <c r="N9" s="12" t="s">
        <v>47</v>
      </c>
      <c r="O9" s="10"/>
      <c r="P9" s="10"/>
    </row>
    <row r="10" spans="1:16" ht="15.75" x14ac:dyDescent="0.25">
      <c r="A10" s="9" t="s">
        <v>74</v>
      </c>
      <c r="B10" s="10">
        <f>E3</f>
        <v>86</v>
      </c>
      <c r="C10" s="38">
        <f>E9/B10</f>
        <v>-44.872093023255815</v>
      </c>
      <c r="D10" s="10" t="s">
        <v>49</v>
      </c>
      <c r="E10" s="41">
        <f>C10</f>
        <v>-44.872093023255815</v>
      </c>
      <c r="F10" s="42" t="s">
        <v>50</v>
      </c>
      <c r="G10" s="10"/>
      <c r="H10" s="10"/>
      <c r="I10" s="32" t="s">
        <v>74</v>
      </c>
      <c r="J10" s="10">
        <f>M3</f>
        <v>86</v>
      </c>
      <c r="K10" s="38">
        <f>M9/J10</f>
        <v>-44.872093023255815</v>
      </c>
      <c r="L10" s="10" t="s">
        <v>49</v>
      </c>
      <c r="M10" s="39">
        <f>K10</f>
        <v>-44.872093023255815</v>
      </c>
      <c r="N10" s="40" t="s">
        <v>50</v>
      </c>
      <c r="O10" s="10"/>
      <c r="P10" s="10"/>
    </row>
    <row r="11" spans="1:16" ht="15.75" x14ac:dyDescent="0.25">
      <c r="A11" s="13"/>
      <c r="B11" s="13"/>
      <c r="C11" s="14"/>
      <c r="D11" s="12"/>
      <c r="E11" s="10" t="s">
        <v>53</v>
      </c>
      <c r="F11" s="10"/>
      <c r="G11" s="10"/>
      <c r="H11" s="13"/>
      <c r="I11" s="13"/>
      <c r="J11" s="12" t="s">
        <v>75</v>
      </c>
      <c r="K11" s="12">
        <v>0.66</v>
      </c>
      <c r="L11" s="14" t="s">
        <v>76</v>
      </c>
      <c r="M11" s="53">
        <f>M10*K11</f>
        <v>-29.61558139534884</v>
      </c>
      <c r="N11" s="54" t="s">
        <v>77</v>
      </c>
      <c r="O11" s="13"/>
      <c r="P11" s="12"/>
    </row>
    <row r="12" spans="1:16" ht="15.75" x14ac:dyDescent="0.25">
      <c r="A12" s="10"/>
      <c r="B12" s="10"/>
      <c r="C12" s="19"/>
      <c r="D12" s="20"/>
      <c r="E12" s="10"/>
      <c r="F12" s="10"/>
      <c r="G12" s="10"/>
      <c r="H12" s="10"/>
      <c r="I12" s="10"/>
      <c r="J12" s="12"/>
      <c r="K12" s="12"/>
      <c r="L12" s="12"/>
      <c r="M12" s="12"/>
      <c r="N12" s="14"/>
      <c r="O12" s="12"/>
      <c r="P12" s="12"/>
    </row>
    <row r="13" spans="1:16" ht="15.75" x14ac:dyDescent="0.25">
      <c r="A13" s="10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9"/>
      <c r="O13" s="20"/>
      <c r="P13" s="10"/>
    </row>
    <row r="14" spans="1:16" ht="15.75" x14ac:dyDescent="0.25">
      <c r="A14" s="2" t="s">
        <v>19</v>
      </c>
      <c r="I14" s="3" t="s">
        <v>78</v>
      </c>
    </row>
    <row r="15" spans="1:16" ht="18.75" x14ac:dyDescent="0.35">
      <c r="A15" s="9" t="s">
        <v>69</v>
      </c>
      <c r="B15" s="9" t="s">
        <v>70</v>
      </c>
      <c r="C15" s="9"/>
      <c r="D15" s="9" t="s">
        <v>71</v>
      </c>
      <c r="E15" s="9">
        <f>6*12+14</f>
        <v>86</v>
      </c>
      <c r="F15" s="9" t="s">
        <v>72</v>
      </c>
      <c r="G15" s="10"/>
      <c r="H15" s="10"/>
      <c r="I15" s="9" t="s">
        <v>69</v>
      </c>
      <c r="J15" s="9" t="s">
        <v>70</v>
      </c>
      <c r="K15" s="9"/>
      <c r="L15" s="9" t="s">
        <v>71</v>
      </c>
      <c r="M15" s="9">
        <f>6*12+14</f>
        <v>86</v>
      </c>
      <c r="N15" s="9" t="s">
        <v>72</v>
      </c>
      <c r="O15" s="10"/>
    </row>
    <row r="16" spans="1:16" ht="18.75" x14ac:dyDescent="0.35">
      <c r="A16" s="61" t="s">
        <v>73</v>
      </c>
      <c r="B16" s="61"/>
      <c r="C16" s="61"/>
      <c r="D16" s="61"/>
      <c r="E16" s="9"/>
      <c r="F16" s="10"/>
      <c r="G16" s="10"/>
      <c r="H16" s="10"/>
      <c r="I16" s="61" t="s">
        <v>73</v>
      </c>
      <c r="J16" s="61"/>
      <c r="K16" s="61"/>
      <c r="L16" s="61"/>
      <c r="M16" s="9"/>
      <c r="N16" s="10"/>
      <c r="O16" s="10"/>
    </row>
    <row r="17" spans="1:15" ht="15.75" x14ac:dyDescent="0.25">
      <c r="A17" s="10"/>
      <c r="B17" s="10"/>
      <c r="C17" s="10" t="s">
        <v>45</v>
      </c>
      <c r="D17" s="33" t="s">
        <v>46</v>
      </c>
      <c r="E17" s="9"/>
      <c r="F17" s="10"/>
      <c r="G17" s="10"/>
      <c r="H17" s="10"/>
      <c r="I17" s="10"/>
      <c r="J17" s="10"/>
      <c r="K17" s="10" t="s">
        <v>45</v>
      </c>
      <c r="L17" s="33" t="s">
        <v>46</v>
      </c>
      <c r="M17" s="9"/>
      <c r="N17" s="10"/>
      <c r="O17" s="10"/>
    </row>
    <row r="18" spans="1:15" ht="17.25" x14ac:dyDescent="0.3">
      <c r="A18" s="27" t="s">
        <v>25</v>
      </c>
      <c r="B18" s="28">
        <v>-394</v>
      </c>
      <c r="C18" s="27" t="s">
        <v>3</v>
      </c>
      <c r="D18" s="9">
        <v>6</v>
      </c>
      <c r="E18" s="9">
        <f>D18*B18</f>
        <v>-2364</v>
      </c>
      <c r="F18" s="10" t="s">
        <v>47</v>
      </c>
      <c r="G18" s="10"/>
      <c r="H18" s="10"/>
      <c r="I18" s="27" t="s">
        <v>25</v>
      </c>
      <c r="J18" s="28">
        <v>-394</v>
      </c>
      <c r="K18" s="27" t="s">
        <v>3</v>
      </c>
      <c r="L18" s="9">
        <v>6</v>
      </c>
      <c r="M18" s="9">
        <f>L18*J18</f>
        <v>-2364</v>
      </c>
      <c r="N18" s="10" t="s">
        <v>47</v>
      </c>
      <c r="O18" s="10"/>
    </row>
    <row r="19" spans="1:15" ht="17.25" customHeight="1" x14ac:dyDescent="0.3">
      <c r="A19" s="27" t="s">
        <v>38</v>
      </c>
      <c r="B19" s="28">
        <v>-286</v>
      </c>
      <c r="C19" s="27" t="s">
        <v>3</v>
      </c>
      <c r="D19" s="9">
        <v>7</v>
      </c>
      <c r="E19" s="9">
        <f>D19*B19</f>
        <v>-2002</v>
      </c>
      <c r="F19" s="10" t="s">
        <v>47</v>
      </c>
      <c r="G19" s="10"/>
      <c r="H19" s="10"/>
      <c r="I19" s="27" t="s">
        <v>38</v>
      </c>
      <c r="J19" s="28">
        <v>-286</v>
      </c>
      <c r="K19" s="27" t="s">
        <v>3</v>
      </c>
      <c r="L19" s="9">
        <v>7</v>
      </c>
      <c r="M19" s="9">
        <f>L19*J19</f>
        <v>-2002</v>
      </c>
      <c r="N19" s="10" t="s">
        <v>47</v>
      </c>
      <c r="O19" s="10"/>
    </row>
    <row r="20" spans="1:15" ht="18.75" x14ac:dyDescent="0.35">
      <c r="A20" s="9" t="s">
        <v>70</v>
      </c>
      <c r="B20" s="35">
        <v>-199</v>
      </c>
      <c r="C20" s="34" t="s">
        <v>3</v>
      </c>
      <c r="D20" s="36">
        <v>-1</v>
      </c>
      <c r="E20" s="36">
        <f>D20*B20</f>
        <v>199</v>
      </c>
      <c r="F20" s="37" t="s">
        <v>47</v>
      </c>
      <c r="G20" s="10"/>
      <c r="H20" s="10"/>
      <c r="I20" s="9" t="s">
        <v>70</v>
      </c>
      <c r="J20" s="35">
        <v>-199</v>
      </c>
      <c r="K20" s="34" t="s">
        <v>3</v>
      </c>
      <c r="L20" s="36">
        <v>-1</v>
      </c>
      <c r="M20" s="36">
        <f>L20*J20</f>
        <v>199</v>
      </c>
      <c r="N20" s="37" t="s">
        <v>47</v>
      </c>
      <c r="O20" s="10"/>
    </row>
    <row r="21" spans="1:15" ht="15.75" x14ac:dyDescent="0.25">
      <c r="A21" s="9"/>
      <c r="B21" s="9"/>
      <c r="C21" s="9"/>
      <c r="D21" s="9"/>
      <c r="E21" s="9">
        <f>SUM(E18:E20)</f>
        <v>-4167</v>
      </c>
      <c r="F21" s="12" t="s">
        <v>47</v>
      </c>
      <c r="G21" s="10"/>
      <c r="H21" s="10"/>
      <c r="I21" s="9"/>
      <c r="J21" s="9"/>
      <c r="K21" s="9"/>
      <c r="L21" s="9"/>
      <c r="M21" s="9">
        <f>SUM(M18:M20)</f>
        <v>-4167</v>
      </c>
      <c r="N21" s="12" t="s">
        <v>47</v>
      </c>
      <c r="O21" s="10"/>
    </row>
    <row r="22" spans="1:15" ht="15.75" x14ac:dyDescent="0.25">
      <c r="A22" s="9" t="s">
        <v>74</v>
      </c>
      <c r="B22" s="12">
        <f>E15</f>
        <v>86</v>
      </c>
      <c r="C22" s="71">
        <f>E21/B22</f>
        <v>-48.453488372093027</v>
      </c>
      <c r="D22" s="12" t="s">
        <v>49</v>
      </c>
      <c r="E22" s="72">
        <f>C22</f>
        <v>-48.453488372093027</v>
      </c>
      <c r="F22" s="73" t="s">
        <v>50</v>
      </c>
      <c r="G22" s="10"/>
      <c r="H22" s="10"/>
      <c r="I22" s="9" t="s">
        <v>74</v>
      </c>
      <c r="J22" s="12">
        <f>M15</f>
        <v>86</v>
      </c>
      <c r="K22" s="71">
        <f>M21/J22</f>
        <v>-48.453488372093027</v>
      </c>
      <c r="L22" s="12" t="s">
        <v>49</v>
      </c>
      <c r="M22" s="74">
        <f>K22</f>
        <v>-48.453488372093027</v>
      </c>
      <c r="N22" s="75" t="s">
        <v>50</v>
      </c>
      <c r="O22" s="10"/>
    </row>
    <row r="23" spans="1:15" ht="15.75" x14ac:dyDescent="0.25">
      <c r="A23" s="13"/>
      <c r="B23" s="13"/>
      <c r="C23" s="14"/>
      <c r="D23" s="12"/>
      <c r="E23" s="10"/>
      <c r="F23" s="10"/>
      <c r="G23" s="10"/>
      <c r="H23" s="10"/>
      <c r="I23" s="76"/>
      <c r="J23" s="12" t="s">
        <v>75</v>
      </c>
      <c r="K23" s="12">
        <v>0.66</v>
      </c>
      <c r="L23" s="14" t="s">
        <v>76</v>
      </c>
      <c r="M23" s="53">
        <f>M22*K23</f>
        <v>-31.979302325581401</v>
      </c>
      <c r="N23" s="77" t="s">
        <v>77</v>
      </c>
      <c r="O23" s="10"/>
    </row>
    <row r="24" spans="1:15" ht="18.75" x14ac:dyDescent="0.25">
      <c r="A24" s="2" t="s">
        <v>20</v>
      </c>
      <c r="C24" s="64" t="s">
        <v>88</v>
      </c>
      <c r="D24" s="65">
        <f>5*0.66</f>
        <v>3.3000000000000003</v>
      </c>
      <c r="E24" s="55" t="s">
        <v>79</v>
      </c>
      <c r="F24" s="7"/>
      <c r="G24" s="7"/>
    </row>
    <row r="25" spans="1:15" ht="20.25" x14ac:dyDescent="0.35">
      <c r="A25" s="4" t="s">
        <v>8</v>
      </c>
      <c r="B25" s="4" t="s">
        <v>9</v>
      </c>
      <c r="I25" s="4" t="s">
        <v>10</v>
      </c>
      <c r="J25" s="4" t="s">
        <v>11</v>
      </c>
    </row>
    <row r="26" spans="1:15" ht="18.75" x14ac:dyDescent="0.35">
      <c r="A26" s="61" t="s">
        <v>73</v>
      </c>
      <c r="B26" s="61"/>
      <c r="C26" s="61"/>
      <c r="D26" s="61"/>
      <c r="E26" s="6"/>
      <c r="F26" s="6"/>
      <c r="G26" s="6"/>
      <c r="H26" s="5"/>
      <c r="I26" s="61" t="s">
        <v>73</v>
      </c>
      <c r="J26" s="61"/>
      <c r="K26" s="61"/>
      <c r="L26" s="61"/>
      <c r="M26" s="6"/>
      <c r="N26" s="6"/>
      <c r="O26" s="5"/>
    </row>
    <row r="27" spans="1:15" ht="18.75" x14ac:dyDescent="0.25">
      <c r="A27" s="30">
        <v>86</v>
      </c>
      <c r="B27" s="30" t="s">
        <v>76</v>
      </c>
      <c r="C27" s="30">
        <f>6*24</f>
        <v>144</v>
      </c>
      <c r="D27" s="66" t="s">
        <v>89</v>
      </c>
      <c r="E27" s="6"/>
      <c r="F27" s="6"/>
      <c r="G27" s="6"/>
      <c r="H27" s="5"/>
      <c r="I27" s="31">
        <v>86</v>
      </c>
      <c r="J27" s="31" t="s">
        <v>76</v>
      </c>
      <c r="K27" s="31">
        <f>9.5*24</f>
        <v>228</v>
      </c>
      <c r="L27" s="66" t="s">
        <v>89</v>
      </c>
      <c r="M27" s="6"/>
      <c r="N27" s="6"/>
      <c r="O27" s="5"/>
    </row>
    <row r="28" spans="1:15" ht="15.75" x14ac:dyDescent="0.25">
      <c r="A28" s="56">
        <v>3300</v>
      </c>
      <c r="B28" s="56" t="s">
        <v>76</v>
      </c>
      <c r="C28" s="56" t="s">
        <v>63</v>
      </c>
      <c r="D28" s="56"/>
      <c r="E28" s="6"/>
      <c r="F28" s="6"/>
      <c r="G28" s="6"/>
      <c r="H28" s="5"/>
      <c r="I28" s="56">
        <v>3300</v>
      </c>
      <c r="J28" s="56" t="s">
        <v>76</v>
      </c>
      <c r="K28" s="56" t="s">
        <v>63</v>
      </c>
      <c r="L28" s="56"/>
      <c r="M28" s="6"/>
      <c r="N28" s="6"/>
      <c r="O28" s="5"/>
    </row>
    <row r="29" spans="1:15" ht="18.75" x14ac:dyDescent="0.25">
      <c r="A29" s="24"/>
      <c r="B29" s="69" t="s">
        <v>92</v>
      </c>
      <c r="C29" s="78">
        <f>3300*144/86</f>
        <v>5525.5813953488368</v>
      </c>
      <c r="D29" s="59" t="s">
        <v>91</v>
      </c>
      <c r="E29" s="21"/>
      <c r="F29" s="22"/>
      <c r="G29" s="22"/>
      <c r="H29" s="5"/>
      <c r="I29" s="68"/>
      <c r="J29" s="69" t="s">
        <v>90</v>
      </c>
      <c r="K29" s="78">
        <f>I28*K27/I27</f>
        <v>8748.8372093023263</v>
      </c>
      <c r="L29" s="59" t="s">
        <v>91</v>
      </c>
      <c r="M29" s="21"/>
      <c r="N29" s="22"/>
      <c r="O29" s="23"/>
    </row>
    <row r="30" spans="1:15" ht="15.75" x14ac:dyDescent="0.25">
      <c r="A30" s="7"/>
      <c r="B30" s="57"/>
      <c r="C30" s="67"/>
      <c r="D30" s="67"/>
      <c r="E30" s="21"/>
      <c r="F30" s="22"/>
      <c r="G30" s="22"/>
      <c r="H30" s="5"/>
      <c r="I30" s="5"/>
      <c r="J30" s="5"/>
      <c r="K30" s="5"/>
      <c r="L30" s="5"/>
      <c r="M30" s="21"/>
      <c r="N30" s="22"/>
      <c r="O30" s="23"/>
    </row>
    <row r="31" spans="1:15" ht="18.75" x14ac:dyDescent="0.25">
      <c r="A31" s="4" t="s">
        <v>12</v>
      </c>
      <c r="B31" s="58" t="s">
        <v>80</v>
      </c>
      <c r="C31" s="58"/>
      <c r="D31" s="58"/>
      <c r="E31" s="4"/>
      <c r="I31" s="4" t="s">
        <v>14</v>
      </c>
      <c r="J31" s="4" t="s">
        <v>15</v>
      </c>
      <c r="K31" s="4"/>
      <c r="L31" s="4"/>
    </row>
    <row r="32" spans="1:15" ht="18.75" x14ac:dyDescent="0.35">
      <c r="A32" s="60"/>
      <c r="B32" s="60"/>
      <c r="C32" s="60"/>
      <c r="D32" s="60"/>
      <c r="E32" s="5"/>
      <c r="F32" s="5"/>
      <c r="G32" s="5"/>
      <c r="H32" s="5"/>
      <c r="I32" s="61" t="s">
        <v>97</v>
      </c>
      <c r="J32" s="61"/>
      <c r="K32" s="61"/>
      <c r="L32" s="61"/>
      <c r="M32" s="5"/>
      <c r="N32" s="5"/>
      <c r="O32" s="5"/>
    </row>
    <row r="33" spans="1:15" ht="20.25" x14ac:dyDescent="0.35">
      <c r="A33" s="5"/>
      <c r="B33" s="6">
        <v>100</v>
      </c>
      <c r="C33" s="6" t="s">
        <v>93</v>
      </c>
      <c r="D33" s="6"/>
      <c r="E33" s="6">
        <v>21</v>
      </c>
      <c r="F33" s="6" t="s">
        <v>94</v>
      </c>
      <c r="G33" s="6"/>
      <c r="H33" s="5"/>
      <c r="I33" s="6">
        <v>86</v>
      </c>
      <c r="J33" s="6" t="s">
        <v>76</v>
      </c>
      <c r="K33" s="6" t="s">
        <v>98</v>
      </c>
      <c r="L33" s="6">
        <f>7*18</f>
        <v>126</v>
      </c>
      <c r="M33" s="6" t="s">
        <v>68</v>
      </c>
      <c r="N33" s="5"/>
      <c r="O33" s="5"/>
    </row>
    <row r="34" spans="1:15" ht="20.25" x14ac:dyDescent="0.35">
      <c r="A34" s="5"/>
      <c r="B34" s="47" t="s">
        <v>63</v>
      </c>
      <c r="C34" s="48" t="s">
        <v>93</v>
      </c>
      <c r="D34" s="48"/>
      <c r="E34" s="48">
        <f>K29</f>
        <v>8748.8372093023263</v>
      </c>
      <c r="F34" s="48" t="s">
        <v>94</v>
      </c>
      <c r="G34" s="6"/>
      <c r="H34" s="5"/>
      <c r="I34" s="48">
        <v>3300</v>
      </c>
      <c r="J34" s="48" t="s">
        <v>76</v>
      </c>
      <c r="K34" s="48"/>
      <c r="L34" s="50" t="s">
        <v>63</v>
      </c>
      <c r="M34" s="48" t="s">
        <v>68</v>
      </c>
      <c r="N34" s="6"/>
      <c r="O34" s="6"/>
    </row>
    <row r="35" spans="1:15" ht="18.75" x14ac:dyDescent="0.25">
      <c r="A35" s="5"/>
      <c r="B35" s="46" t="s">
        <v>64</v>
      </c>
      <c r="C35" s="6" t="s">
        <v>96</v>
      </c>
      <c r="D35" s="6"/>
      <c r="E35" s="79">
        <f>B33*E34/E33</f>
        <v>41661.12956810632</v>
      </c>
      <c r="F35" s="51" t="s">
        <v>95</v>
      </c>
      <c r="H35" s="5"/>
      <c r="I35" s="6"/>
      <c r="K35" s="64" t="s">
        <v>99</v>
      </c>
      <c r="L35" s="78">
        <f>I34*L33/I33</f>
        <v>4834.8837209302328</v>
      </c>
      <c r="M35" s="51" t="s">
        <v>100</v>
      </c>
      <c r="N35" s="6"/>
      <c r="O35" s="6"/>
    </row>
    <row r="36" spans="1:15" ht="15.75" x14ac:dyDescent="0.25">
      <c r="A36" s="5"/>
      <c r="B36" s="25"/>
      <c r="C36" s="24"/>
      <c r="D36" s="24"/>
      <c r="E36" s="26"/>
      <c r="F36" s="22"/>
      <c r="G36" s="5"/>
      <c r="H36" s="5"/>
      <c r="I36" s="6"/>
      <c r="J36" s="6"/>
      <c r="K36" s="6"/>
      <c r="L36" s="18"/>
      <c r="M36" s="6"/>
      <c r="N36" s="6"/>
      <c r="O36" s="6"/>
    </row>
    <row r="37" spans="1:15" ht="15.75" x14ac:dyDescent="0.25">
      <c r="A37" s="5"/>
      <c r="B37" s="5"/>
      <c r="C37" s="5"/>
      <c r="D37" s="5"/>
      <c r="E37" s="5"/>
      <c r="F37" s="5"/>
      <c r="G37" s="5"/>
      <c r="H37" s="5"/>
      <c r="I37" s="6"/>
      <c r="J37" s="6"/>
      <c r="K37" s="6"/>
      <c r="L37" s="18"/>
      <c r="M37" s="6"/>
      <c r="N37" s="6"/>
      <c r="O37" s="5"/>
    </row>
    <row r="38" spans="1:15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7"/>
      <c r="K38" s="7"/>
      <c r="L38" s="7"/>
      <c r="M38" s="21"/>
      <c r="N38" s="22"/>
      <c r="O38" s="23"/>
    </row>
    <row r="39" spans="1:1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  <c r="N39" s="5"/>
      <c r="O39" s="5"/>
    </row>
  </sheetData>
  <mergeCells count="9">
    <mergeCell ref="A32:D32"/>
    <mergeCell ref="I32:L32"/>
    <mergeCell ref="A1:B1"/>
    <mergeCell ref="A4:D4"/>
    <mergeCell ref="I4:L4"/>
    <mergeCell ref="A16:D16"/>
    <mergeCell ref="I16:L16"/>
    <mergeCell ref="A26:D26"/>
    <mergeCell ref="I2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adatok</vt:lpstr>
      <vt:lpstr>Termo1</vt:lpstr>
      <vt:lpstr>Termo2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Gyarmati Regina</dc:creator>
  <cp:lastModifiedBy>Tolner László</cp:lastModifiedBy>
  <dcterms:created xsi:type="dcterms:W3CDTF">2020-09-22T12:29:17Z</dcterms:created>
  <dcterms:modified xsi:type="dcterms:W3CDTF">2021-02-26T17:00:47Z</dcterms:modified>
</cp:coreProperties>
</file>