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TL2021\Oktatás\KemalapL21\második_öt_óra\"/>
    </mc:Choice>
  </mc:AlternateContent>
  <xr:revisionPtr revIDLastSave="0" documentId="13_ncr:1_{368F2DC2-8D6C-4BE6-8180-A87982D65054}" xr6:coauthVersionLast="46" xr6:coauthVersionMax="46" xr10:uidLastSave="{00000000-0000-0000-0000-000000000000}"/>
  <bookViews>
    <workbookView xWindow="-120" yWindow="-120" windowWidth="29040" windowHeight="16440" activeTab="1" xr2:uid="{00000000-000D-0000-FFFF-FFFF00000000}"/>
  </bookViews>
  <sheets>
    <sheet name="Gy3-adat" sheetId="12" r:id="rId1"/>
    <sheet name="foszfát" sheetId="30" r:id="rId2"/>
    <sheet name="Cu(OH)2" sheetId="18" r:id="rId3"/>
    <sheet name="vashidr." sheetId="3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31" l="1"/>
  <c r="C31" i="31" s="1"/>
  <c r="D31" i="31" s="1"/>
  <c r="B30" i="31"/>
  <c r="C30" i="31" s="1"/>
  <c r="D30" i="31" s="1"/>
  <c r="C29" i="31"/>
  <c r="D29" i="31" s="1"/>
  <c r="B29" i="31"/>
  <c r="D28" i="31"/>
  <c r="C28" i="31"/>
  <c r="B28" i="31"/>
  <c r="B27" i="31"/>
  <c r="C27" i="31" s="1"/>
  <c r="D27" i="31" s="1"/>
  <c r="B26" i="31"/>
  <c r="C26" i="31" s="1"/>
  <c r="D26" i="31" s="1"/>
  <c r="C25" i="31"/>
  <c r="D25" i="31" s="1"/>
  <c r="B25" i="31"/>
  <c r="D24" i="31"/>
  <c r="C24" i="31"/>
  <c r="B24" i="31"/>
  <c r="B23" i="31"/>
  <c r="C23" i="31" s="1"/>
  <c r="D23" i="31" s="1"/>
  <c r="B22" i="31"/>
  <c r="C22" i="31" s="1"/>
  <c r="D22" i="31" s="1"/>
  <c r="C21" i="31"/>
  <c r="D21" i="31" s="1"/>
  <c r="B21" i="31"/>
  <c r="D20" i="31"/>
  <c r="C20" i="31"/>
  <c r="B20" i="31"/>
  <c r="B19" i="31"/>
  <c r="C19" i="31" s="1"/>
  <c r="D19" i="31" s="1"/>
  <c r="B18" i="31"/>
  <c r="C18" i="31" s="1"/>
  <c r="D18" i="31" s="1"/>
  <c r="E13" i="31"/>
  <c r="I13" i="31" s="1"/>
  <c r="J9" i="31"/>
  <c r="C13" i="31" s="1"/>
  <c r="E7" i="31"/>
  <c r="I7" i="31" s="1"/>
  <c r="J3" i="31"/>
  <c r="C6" i="31" s="1"/>
  <c r="R2" i="18"/>
  <c r="N8" i="18"/>
  <c r="N21" i="18" s="1"/>
  <c r="N23" i="18"/>
  <c r="N15" i="18"/>
  <c r="C7" i="31" l="1"/>
  <c r="G7" i="31"/>
  <c r="K7" i="31" s="1"/>
  <c r="C12" i="31"/>
  <c r="G13" i="31"/>
  <c r="K13" i="31" s="1"/>
  <c r="N18" i="18"/>
  <c r="N19" i="18"/>
  <c r="N11" i="18"/>
  <c r="N14" i="18"/>
  <c r="N22" i="18"/>
  <c r="N12" i="18"/>
  <c r="N16" i="18"/>
  <c r="N20" i="18"/>
  <c r="N24" i="18"/>
  <c r="N13" i="18"/>
  <c r="N17" i="18"/>
  <c r="B12" i="18"/>
  <c r="C12" i="18" s="1"/>
  <c r="D12" i="18" s="1"/>
  <c r="B13" i="18"/>
  <c r="C13" i="18" s="1"/>
  <c r="D13" i="18" s="1"/>
  <c r="B14" i="18"/>
  <c r="C14" i="18" s="1"/>
  <c r="D14" i="18" s="1"/>
  <c r="B15" i="18"/>
  <c r="C15" i="18" s="1"/>
  <c r="D15" i="18" s="1"/>
  <c r="B16" i="18"/>
  <c r="C16" i="18" s="1"/>
  <c r="D16" i="18" s="1"/>
  <c r="B17" i="18"/>
  <c r="C17" i="18" s="1"/>
  <c r="D17" i="18" s="1"/>
  <c r="B18" i="18"/>
  <c r="C18" i="18" s="1"/>
  <c r="D18" i="18" s="1"/>
  <c r="B19" i="18"/>
  <c r="C19" i="18" s="1"/>
  <c r="D19" i="18" s="1"/>
  <c r="B20" i="18"/>
  <c r="C20" i="18" s="1"/>
  <c r="D20" i="18" s="1"/>
  <c r="B21" i="18"/>
  <c r="C21" i="18" s="1"/>
  <c r="D21" i="18" s="1"/>
  <c r="B22" i="18"/>
  <c r="C22" i="18" s="1"/>
  <c r="D22" i="18" s="1"/>
  <c r="B23" i="18"/>
  <c r="C23" i="18" s="1"/>
  <c r="D23" i="18" s="1"/>
  <c r="B24" i="18"/>
  <c r="C24" i="18" s="1"/>
  <c r="D24" i="18" s="1"/>
  <c r="B11" i="18"/>
  <c r="C11" i="18" s="1"/>
  <c r="D11" i="18" s="1"/>
  <c r="E10" i="30"/>
  <c r="E11" i="30" s="1"/>
  <c r="E9" i="30"/>
  <c r="H9" i="30"/>
  <c r="H8" i="30"/>
  <c r="H7" i="30"/>
  <c r="F7" i="30"/>
  <c r="D7" i="30"/>
  <c r="K5" i="30"/>
  <c r="I5" i="30"/>
  <c r="E31" i="31" l="1"/>
  <c r="E23" i="31"/>
  <c r="E30" i="31"/>
  <c r="E26" i="31"/>
  <c r="E22" i="31"/>
  <c r="E18" i="31"/>
  <c r="E28" i="31"/>
  <c r="E24" i="31"/>
  <c r="E20" i="31"/>
  <c r="E19" i="31"/>
  <c r="E29" i="31"/>
  <c r="E25" i="31"/>
  <c r="E21" i="31"/>
  <c r="E27" i="31"/>
  <c r="F31" i="31"/>
  <c r="F18" i="31"/>
  <c r="F29" i="31"/>
  <c r="F25" i="31"/>
  <c r="F21" i="31"/>
  <c r="F27" i="31"/>
  <c r="F23" i="31"/>
  <c r="F19" i="31"/>
  <c r="F30" i="31"/>
  <c r="F26" i="31"/>
  <c r="F22" i="31"/>
  <c r="F28" i="31"/>
  <c r="F24" i="31"/>
  <c r="F20" i="31"/>
  <c r="C3" i="18"/>
  <c r="A40" i="12" l="1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17" i="12"/>
  <c r="A16" i="12"/>
</calcChain>
</file>

<file path=xl/sharedStrings.xml><?xml version="1.0" encoding="utf-8"?>
<sst xmlns="http://schemas.openxmlformats.org/spreadsheetml/2006/main" count="171" uniqueCount="149">
  <si>
    <t>2011.10.03. 1.csop.</t>
  </si>
  <si>
    <t>ZH1a</t>
  </si>
  <si>
    <t>2011.10.10. 2.csop.</t>
  </si>
  <si>
    <t>ZH1b</t>
  </si>
  <si>
    <t>Egyensúlyok</t>
  </si>
  <si>
    <t>Ecetsav</t>
  </si>
  <si>
    <t>pKs =</t>
  </si>
  <si>
    <t>1,8.10-5</t>
  </si>
  <si>
    <t>pH?</t>
  </si>
  <si>
    <t>Szénsav</t>
  </si>
  <si>
    <t>4,3.10-7</t>
  </si>
  <si>
    <t>Ammóniumhidroxid</t>
  </si>
  <si>
    <t>pKb =</t>
  </si>
  <si>
    <t>Hidrolízis</t>
  </si>
  <si>
    <t>20 C</t>
  </si>
  <si>
    <t>kPa</t>
  </si>
  <si>
    <t>pL</t>
  </si>
  <si>
    <t>Vegyület</t>
  </si>
  <si>
    <t>Oldható-sági szor-zata (L)</t>
  </si>
  <si>
    <t>Oldható-sága (g/100g víz)</t>
  </si>
  <si>
    <t>AgCl</t>
  </si>
  <si>
    <t>AgNO3</t>
  </si>
  <si>
    <t>NH3</t>
  </si>
  <si>
    <r>
      <t>Al(OH)</t>
    </r>
    <r>
      <rPr>
        <vertAlign val="subscript"/>
        <sz val="10"/>
        <rFont val="Arial CE"/>
        <charset val="238"/>
      </rPr>
      <t>3</t>
    </r>
  </si>
  <si>
    <t>CuSO4</t>
  </si>
  <si>
    <t>CO2</t>
  </si>
  <si>
    <r>
      <t>ALPO</t>
    </r>
    <r>
      <rPr>
        <vertAlign val="subscript"/>
        <sz val="10"/>
        <rFont val="Arial CE"/>
        <charset val="238"/>
      </rPr>
      <t>4</t>
    </r>
  </si>
  <si>
    <t>FeCl3</t>
  </si>
  <si>
    <t>HCl</t>
  </si>
  <si>
    <r>
      <t>AsS</t>
    </r>
    <r>
      <rPr>
        <vertAlign val="subscript"/>
        <sz val="10"/>
        <rFont val="Arial CE"/>
        <charset val="238"/>
      </rPr>
      <t>3</t>
    </r>
  </si>
  <si>
    <t>KMnO4</t>
  </si>
  <si>
    <t>SO2</t>
  </si>
  <si>
    <t>BaSO4</t>
  </si>
  <si>
    <t>KNO3</t>
  </si>
  <si>
    <r>
      <t>CaCO</t>
    </r>
    <r>
      <rPr>
        <vertAlign val="subscript"/>
        <sz val="10"/>
        <rFont val="Arial CE"/>
        <charset val="238"/>
      </rPr>
      <t>3</t>
    </r>
  </si>
  <si>
    <t>NH4NO3</t>
  </si>
  <si>
    <r>
      <t>Ca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</si>
  <si>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t>NaCl</t>
  </si>
  <si>
    <r>
      <t>CaHPO</t>
    </r>
    <r>
      <rPr>
        <vertAlign val="subscript"/>
        <sz val="10"/>
        <rFont val="Arial CE"/>
        <charset val="238"/>
      </rPr>
      <t>4</t>
    </r>
  </si>
  <si>
    <t>NaOH</t>
  </si>
  <si>
    <r>
      <t>CaSO</t>
    </r>
    <r>
      <rPr>
        <vertAlign val="subscript"/>
        <sz val="10"/>
        <rFont val="Arial CE"/>
        <charset val="238"/>
      </rPr>
      <t>4</t>
    </r>
  </si>
  <si>
    <r>
      <t>CdCO</t>
    </r>
    <r>
      <rPr>
        <vertAlign val="subscript"/>
        <sz val="10"/>
        <rFont val="Arial CE"/>
        <charset val="238"/>
      </rPr>
      <t>3</t>
    </r>
  </si>
  <si>
    <r>
      <t>Cd(OH)</t>
    </r>
    <r>
      <rPr>
        <vertAlign val="subscript"/>
        <sz val="10"/>
        <rFont val="Arial CE"/>
        <charset val="238"/>
      </rPr>
      <t>2</t>
    </r>
  </si>
  <si>
    <r>
      <t>Cd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</si>
  <si>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r>
      <t>CuCO</t>
    </r>
    <r>
      <rPr>
        <vertAlign val="subscript"/>
        <sz val="10"/>
        <rFont val="Arial CE"/>
        <charset val="238"/>
      </rPr>
      <t>3</t>
    </r>
  </si>
  <si>
    <r>
      <t>Cu(OH)</t>
    </r>
    <r>
      <rPr>
        <vertAlign val="subscript"/>
        <sz val="10"/>
        <rFont val="Arial CE"/>
        <charset val="238"/>
      </rPr>
      <t>2</t>
    </r>
  </si>
  <si>
    <r>
      <t>Cu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</si>
  <si>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t>Összes higany</t>
  </si>
  <si>
    <t>mg/l</t>
  </si>
  <si>
    <t>CuS</t>
  </si>
  <si>
    <t>Összes kadmium</t>
  </si>
  <si>
    <r>
      <t>Fe(OH)</t>
    </r>
    <r>
      <rPr>
        <vertAlign val="subscript"/>
        <sz val="10"/>
        <rFont val="Arial CE"/>
        <charset val="238"/>
      </rPr>
      <t>2</t>
    </r>
  </si>
  <si>
    <t>Összes réz</t>
  </si>
  <si>
    <r>
      <t>Fe(OH)</t>
    </r>
    <r>
      <rPr>
        <vertAlign val="subscript"/>
        <sz val="10"/>
        <rFont val="Arial CE"/>
        <charset val="238"/>
      </rPr>
      <t>3</t>
    </r>
  </si>
  <si>
    <t>Összes nikkel</t>
  </si>
  <si>
    <r>
      <t>FePO</t>
    </r>
    <r>
      <rPr>
        <vertAlign val="subscript"/>
        <sz val="10"/>
        <rFont val="Arial CE"/>
        <charset val="238"/>
      </rPr>
      <t>4</t>
    </r>
  </si>
  <si>
    <t>Összes ólom</t>
  </si>
  <si>
    <t>HgS</t>
  </si>
  <si>
    <t>Összes króm</t>
  </si>
  <si>
    <r>
      <t>PbCl</t>
    </r>
    <r>
      <rPr>
        <vertAlign val="subscript"/>
        <sz val="10"/>
        <rFont val="Arial CE"/>
        <charset val="238"/>
      </rPr>
      <t>2</t>
    </r>
  </si>
  <si>
    <r>
      <t>Pb(OH)</t>
    </r>
    <r>
      <rPr>
        <vertAlign val="subscript"/>
        <sz val="10"/>
        <rFont val="Arial CE"/>
        <charset val="238"/>
      </rPr>
      <t>2</t>
    </r>
  </si>
  <si>
    <r>
      <t>Pb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</si>
  <si>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r>
      <t>PbSO</t>
    </r>
    <r>
      <rPr>
        <vertAlign val="subscript"/>
        <sz val="10"/>
        <rFont val="Arial CE"/>
        <charset val="238"/>
      </rPr>
      <t>4</t>
    </r>
  </si>
  <si>
    <t>PbS</t>
  </si>
  <si>
    <t>Oldhatóság</t>
  </si>
  <si>
    <r>
      <t>1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 xml:space="preserve"> szennyvíz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color indexed="8"/>
        <rFont val="Times New Roman"/>
        <family val="1"/>
        <charset val="238"/>
      </rPr>
      <t xml:space="preserve"> koncentrációja 100 ppm.</t>
    </r>
    <r>
      <rPr>
        <sz val="12"/>
        <color theme="1"/>
        <rFont val="Times New Roman"/>
        <family val="1"/>
        <charset val="238"/>
      </rPr>
      <t xml:space="preserve"> Hány ppm lesz, ha 0,2 kg FeCl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-at adunk hozzá?</t>
    </r>
  </si>
  <si>
    <r>
      <t>(Oldhatósági szorzat L(FePO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)=</t>
    </r>
  </si>
  <si>
    <t>pL = -lg(L)</t>
  </si>
  <si>
    <r>
      <t>pH = -lg[H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</t>
    </r>
  </si>
  <si>
    <r>
      <t>pOH = -lg[OH</t>
    </r>
    <r>
      <rPr>
        <b/>
        <vertAlign val="superscript"/>
        <sz val="12"/>
        <rFont val="Times New Roman"/>
        <family val="1"/>
        <charset val="238"/>
      </rPr>
      <t>-</t>
    </r>
    <r>
      <rPr>
        <b/>
        <sz val="12"/>
        <rFont val="Times New Roman"/>
        <family val="1"/>
        <charset val="238"/>
      </rPr>
      <t>]</t>
    </r>
  </si>
  <si>
    <r>
      <t>Cu(OH)</t>
    </r>
    <r>
      <rPr>
        <vertAlign val="subscript"/>
        <sz val="12"/>
        <rFont val="Times New Roman"/>
        <family val="1"/>
        <charset val="238"/>
      </rPr>
      <t>2</t>
    </r>
  </si>
  <si>
    <t xml:space="preserve">L= </t>
  </si>
  <si>
    <r>
      <t>= 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]*[OH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</t>
    </r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</si>
  <si>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 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 = 10</t>
    </r>
    <r>
      <rPr>
        <vertAlign val="superscript"/>
        <sz val="12"/>
        <color rgb="FF000000"/>
        <rFont val="Times New Roman"/>
        <family val="1"/>
        <charset val="238"/>
      </rPr>
      <t>-14</t>
    </r>
  </si>
  <si>
    <r>
      <t>lg(L) = lg[Cu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 + 2*lg[OH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</si>
  <si>
    <r>
      <t xml:space="preserve">  -pL = lg[Cu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 - 2*pOH</t>
    </r>
  </si>
  <si>
    <t>pH + pOH = 14</t>
  </si>
  <si>
    <t>pOH = 14 - pH</t>
  </si>
  <si>
    <t>Számolás negativ logaritmus transformációval</t>
  </si>
  <si>
    <t>Ivóvíz határértékek (ppm)</t>
  </si>
  <si>
    <t>Összes mangán</t>
  </si>
  <si>
    <t>Összes arzén</t>
  </si>
  <si>
    <t xml:space="preserve">  Atomtömegek: Fe-56, Cl-35,5, P-31, O-16)</t>
  </si>
  <si>
    <t>1.</t>
  </si>
  <si>
    <r>
      <t>Határozza meg az Fe(OH)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oldhatóságának pH függését!</t>
    </r>
  </si>
  <si>
    <t>Írja fel az összefüggést a "Cu(OH)2meg" munkalap C8-E8 cellatartományban felírt módon!</t>
  </si>
  <si>
    <t>2.</t>
  </si>
  <si>
    <r>
      <t>Határozza meg az Fe(OH)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oldhatóságának pH függését!</t>
    </r>
  </si>
  <si>
    <t>3.</t>
  </si>
  <si>
    <t>Ábrázolja a fenti két összefüggést közös ábrán!</t>
  </si>
  <si>
    <r>
      <t>Mn(OH)</t>
    </r>
    <r>
      <rPr>
        <vertAlign val="subscript"/>
        <sz val="10"/>
        <rFont val="Arial CE"/>
        <charset val="238"/>
      </rPr>
      <t>2</t>
    </r>
  </si>
  <si>
    <r>
      <t>Co(OH)</t>
    </r>
    <r>
      <rPr>
        <vertAlign val="subscript"/>
        <sz val="10"/>
        <rFont val="Arial CE"/>
        <charset val="238"/>
      </rPr>
      <t>2</t>
    </r>
  </si>
  <si>
    <r>
      <t>Zn(OH)</t>
    </r>
    <r>
      <rPr>
        <vertAlign val="subscript"/>
        <sz val="10"/>
        <rFont val="Arial CE"/>
        <charset val="238"/>
      </rPr>
      <t>2</t>
    </r>
  </si>
  <si>
    <r>
      <t xml:space="preserve"> L(FePO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)=</t>
    </r>
  </si>
  <si>
    <t>g/mol</t>
  </si>
  <si>
    <t>100 ppm</t>
  </si>
  <si>
    <t>mol</t>
  </si>
  <si>
    <r>
      <t xml:space="preserve"> 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]=4,8*10</t>
    </r>
    <r>
      <rPr>
        <vertAlign val="superscript"/>
        <sz val="12"/>
        <color rgb="FF000000"/>
        <rFont val="Times New Roman"/>
        <family val="1"/>
        <charset val="238"/>
      </rPr>
      <t>-20</t>
    </r>
    <r>
      <rPr>
        <sz val="12"/>
        <color rgb="FF000000"/>
        <rFont val="Times New Roman"/>
        <family val="1"/>
        <charset val="238"/>
      </rPr>
      <t xml:space="preserve"> / 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</t>
    </r>
  </si>
  <si>
    <r>
      <t>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= 10</t>
    </r>
    <r>
      <rPr>
        <vertAlign val="superscript"/>
        <sz val="12"/>
        <color rgb="FF000000"/>
        <rFont val="Times New Roman"/>
        <family val="1"/>
        <charset val="238"/>
      </rPr>
      <t>-28</t>
    </r>
    <r>
      <rPr>
        <sz val="12"/>
        <color rgb="FF000000"/>
        <rFont val="Times New Roman"/>
        <family val="1"/>
        <charset val="238"/>
      </rPr>
      <t xml:space="preserve"> / 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</si>
  <si>
    <r>
      <t xml:space="preserve"> 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]=4,8*10</t>
    </r>
    <r>
      <rPr>
        <vertAlign val="superscript"/>
        <sz val="12"/>
        <color rgb="FF000000"/>
        <rFont val="Times New Roman"/>
        <family val="1"/>
        <charset val="238"/>
      </rPr>
      <t>-20</t>
    </r>
    <r>
      <rPr>
        <sz val="12"/>
        <color rgb="FF000000"/>
        <rFont val="Times New Roman"/>
        <family val="1"/>
        <charset val="238"/>
      </rPr>
      <t xml:space="preserve"> * 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/10</t>
    </r>
    <r>
      <rPr>
        <vertAlign val="superscript"/>
        <sz val="12"/>
        <color rgb="FF000000"/>
        <rFont val="Times New Roman"/>
        <family val="1"/>
        <charset val="238"/>
      </rPr>
      <t>-28</t>
    </r>
    <r>
      <rPr>
        <sz val="12"/>
        <color rgb="FF000000"/>
        <rFont val="Times New Roman"/>
        <family val="1"/>
        <charset val="238"/>
      </rPr>
      <t xml:space="preserve"> =4,8*10</t>
    </r>
    <r>
      <rPr>
        <vertAlign val="superscript"/>
        <sz val="12"/>
        <color rgb="FF000000"/>
        <rFont val="Times New Roman"/>
        <family val="1"/>
        <charset val="238"/>
      </rPr>
      <t>-20</t>
    </r>
    <r>
      <rPr>
        <sz val="12"/>
        <color rgb="FF000000"/>
        <rFont val="Times New Roman"/>
        <family val="1"/>
        <charset val="238"/>
      </rPr>
      <t xml:space="preserve"> * 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* 10</t>
    </r>
    <r>
      <rPr>
        <vertAlign val="superscript"/>
        <sz val="12"/>
        <color rgb="FF000000"/>
        <rFont val="Times New Roman"/>
        <family val="1"/>
        <charset val="238"/>
      </rPr>
      <t>28</t>
    </r>
    <r>
      <rPr>
        <sz val="12"/>
        <color rgb="FF000000"/>
        <rFont val="Times New Roman"/>
        <family val="1"/>
        <charset val="238"/>
      </rPr>
      <t xml:space="preserve"> =</t>
    </r>
  </si>
  <si>
    <r>
      <t>4,8 * 10</t>
    </r>
    <r>
      <rPr>
        <vertAlign val="superscript"/>
        <sz val="12"/>
        <rFont val="Times New Roman"/>
        <family val="1"/>
        <charset val="238"/>
      </rPr>
      <t>+8</t>
    </r>
    <r>
      <rPr>
        <sz val="12"/>
        <rFont val="Times New Roman"/>
        <family val="1"/>
        <charset val="238"/>
      </rPr>
      <t xml:space="preserve"> *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</si>
  <si>
    <t>pH</t>
  </si>
  <si>
    <r>
      <t xml:space="preserve"> 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</si>
  <si>
    <r>
      <t xml:space="preserve"> 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</si>
  <si>
    <r>
      <t>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3-</t>
    </r>
    <r>
      <rPr>
        <sz val="12"/>
        <color theme="1"/>
        <rFont val="Times New Roman"/>
        <family val="1"/>
        <charset val="238"/>
      </rPr>
      <t xml:space="preserve"> + FeCl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= FePO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 xml:space="preserve"> + 3.Cl</t>
    </r>
    <r>
      <rPr>
        <vertAlign val="superscript"/>
        <sz val="12"/>
        <color theme="1"/>
        <rFont val="Times New Roman"/>
        <family val="1"/>
        <charset val="238"/>
      </rPr>
      <t>-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</si>
  <si>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3+</t>
    </r>
    <r>
      <rPr>
        <sz val="12"/>
        <color theme="1"/>
        <rFont val="Times New Roman"/>
        <family val="1"/>
        <charset val="238"/>
      </rPr>
      <t>]*[PO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3-</t>
    </r>
    <r>
      <rPr>
        <sz val="12"/>
        <color theme="1"/>
        <rFont val="Times New Roman"/>
        <family val="1"/>
        <charset val="238"/>
      </rPr>
      <t>]</t>
    </r>
  </si>
  <si>
    <r>
      <t>M 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3-</t>
    </r>
    <r>
      <rPr>
        <sz val="12"/>
        <color theme="1"/>
        <rFont val="Times New Roman"/>
        <family val="1"/>
        <charset val="238"/>
      </rPr>
      <t xml:space="preserve"> =</t>
    </r>
  </si>
  <si>
    <r>
      <t>M FeCl</t>
    </r>
    <r>
      <rPr>
        <vertAlign val="subscript"/>
        <sz val="12"/>
        <color theme="1"/>
        <rFont val="Times New Roman"/>
        <family val="1"/>
        <charset val="238"/>
      </rPr>
      <t xml:space="preserve">3 </t>
    </r>
    <r>
      <rPr>
        <sz val="12"/>
        <color theme="1"/>
        <rFont val="Times New Roman"/>
        <family val="1"/>
        <charset val="238"/>
      </rPr>
      <t>=</t>
    </r>
  </si>
  <si>
    <r>
      <t>g/m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</si>
  <si>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g 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3-</t>
    </r>
    <r>
      <rPr>
        <sz val="12"/>
        <color theme="1"/>
        <rFont val="Times New Roman"/>
        <family val="1"/>
        <charset val="238"/>
      </rPr>
      <t xml:space="preserve"> </t>
    </r>
  </si>
  <si>
    <r>
      <t>g FeCl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</si>
  <si>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mol FeCl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marad</t>
    </r>
  </si>
  <si>
    <r>
      <t>mol Fe</t>
    </r>
    <r>
      <rPr>
        <vertAlign val="superscript"/>
        <sz val="12"/>
        <color theme="1"/>
        <rFont val="Times New Roman"/>
        <family val="1"/>
        <charset val="238"/>
      </rPr>
      <t>3-</t>
    </r>
  </si>
  <si>
    <r>
      <t>1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-ben</t>
    </r>
  </si>
  <si>
    <r>
      <t>mol/dm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</si>
  <si>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1 dm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-ben</t>
    </r>
  </si>
  <si>
    <r>
      <t>g/dm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</si>
  <si>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mg/dm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- ppm</t>
    </r>
    <r>
      <rPr>
        <b/>
        <vertAlign val="superscript"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PO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vertAlign val="superscript"/>
        <sz val="12"/>
        <color theme="1"/>
        <rFont val="Times New Roman"/>
        <family val="1"/>
        <charset val="238"/>
      </rPr>
      <t>3-</t>
    </r>
    <r>
      <rPr>
        <b/>
        <sz val="12"/>
        <color theme="1"/>
        <rFont val="Times New Roman"/>
        <family val="1"/>
        <charset val="238"/>
      </rPr>
      <t xml:space="preserve"> marad</t>
    </r>
  </si>
  <si>
    <r>
      <t>[PO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3-</t>
    </r>
    <r>
      <rPr>
        <sz val="12"/>
        <color theme="1"/>
        <rFont val="Times New Roman"/>
        <family val="1"/>
        <charset val="238"/>
      </rPr>
      <t>] = L/[Fe</t>
    </r>
    <r>
      <rPr>
        <vertAlign val="superscript"/>
        <sz val="12"/>
        <color theme="1"/>
        <rFont val="Times New Roman"/>
        <family val="1"/>
        <charset val="238"/>
      </rPr>
      <t>3+</t>
    </r>
    <r>
      <rPr>
        <sz val="12"/>
        <color theme="1"/>
        <rFont val="Times New Roman"/>
        <family val="1"/>
        <charset val="238"/>
      </rPr>
      <t>] = 1,3E-22/0,000178 =</t>
    </r>
  </si>
  <si>
    <r>
      <t>Cu(OH)</t>
    </r>
    <r>
      <rPr>
        <b/>
        <vertAlign val="subscript"/>
        <sz val="16"/>
        <rFont val="Times New Roman"/>
        <family val="1"/>
        <charset val="238"/>
      </rPr>
      <t>2</t>
    </r>
    <r>
      <rPr>
        <b/>
        <sz val="16"/>
        <rFont val="Times New Roman"/>
        <family val="1"/>
        <charset val="238"/>
      </rPr>
      <t xml:space="preserve"> oldhatóságának pH függése</t>
    </r>
  </si>
  <si>
    <r>
      <t xml:space="preserve"> [Cu</t>
    </r>
    <r>
      <rPr>
        <b/>
        <vertAlign val="superscript"/>
        <sz val="12"/>
        <color rgb="FF0070C0"/>
        <rFont val="Times New Roman"/>
        <family val="1"/>
        <charset val="238"/>
      </rPr>
      <t>++</t>
    </r>
    <r>
      <rPr>
        <b/>
        <sz val="12"/>
        <color rgb="FF0070C0"/>
        <rFont val="Times New Roman"/>
        <family val="1"/>
        <charset val="238"/>
      </rPr>
      <t xml:space="preserve">] = </t>
    </r>
  </si>
  <si>
    <r>
      <t xml:space="preserve"> * [H</t>
    </r>
    <r>
      <rPr>
        <b/>
        <vertAlign val="superscript"/>
        <sz val="12"/>
        <color rgb="FF0070C0"/>
        <rFont val="Times New Roman"/>
        <family val="1"/>
        <charset val="238"/>
      </rPr>
      <t>+</t>
    </r>
    <r>
      <rPr>
        <b/>
        <sz val="12"/>
        <color rgb="FF0070C0"/>
        <rFont val="Times New Roman"/>
        <family val="1"/>
        <charset val="238"/>
      </rPr>
      <t>]</t>
    </r>
    <r>
      <rPr>
        <b/>
        <vertAlign val="superscript"/>
        <sz val="12"/>
        <color rgb="FF0070C0"/>
        <rFont val="Times New Roman"/>
        <family val="1"/>
        <charset val="238"/>
      </rPr>
      <t>2</t>
    </r>
  </si>
  <si>
    <r>
      <t xml:space="preserve"> [Cu</t>
    </r>
    <r>
      <rPr>
        <b/>
        <vertAlign val="superscript"/>
        <sz val="12"/>
        <color rgb="FF0070C0"/>
        <rFont val="Times New Roman"/>
        <family val="1"/>
        <charset val="238"/>
      </rPr>
      <t>++</t>
    </r>
    <r>
      <rPr>
        <b/>
        <sz val="12"/>
        <color rgb="FF0070C0"/>
        <rFont val="Times New Roman"/>
        <family val="1"/>
        <charset val="238"/>
      </rPr>
      <t xml:space="preserve">] </t>
    </r>
  </si>
  <si>
    <r>
      <t xml:space="preserve"> lg[Cu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 = 2*pOH - pL = 2*(14 - pH) - pL</t>
    </r>
  </si>
  <si>
    <r>
      <t xml:space="preserve"> lg[Cu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 = 28 - pL - 2*pH  =</t>
    </r>
  </si>
  <si>
    <t>8.68 - 2*pH</t>
  </si>
  <si>
    <r>
      <t>lg[Cu</t>
    </r>
    <r>
      <rPr>
        <b/>
        <vertAlign val="superscript"/>
        <sz val="12"/>
        <rFont val="Times New Roman"/>
        <family val="1"/>
        <charset val="238"/>
      </rPr>
      <t>++</t>
    </r>
    <r>
      <rPr>
        <b/>
        <sz val="12"/>
        <rFont val="Times New Roman"/>
        <family val="1"/>
        <charset val="238"/>
      </rPr>
      <t xml:space="preserve">] </t>
    </r>
  </si>
  <si>
    <r>
      <t>L(Fe(OH)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) = </t>
    </r>
  </si>
  <si>
    <r>
      <t>=[Fe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</si>
  <si>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</si>
  <si>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 = 10</t>
    </r>
    <r>
      <rPr>
        <vertAlign val="superscript"/>
        <sz val="12"/>
        <color theme="1"/>
        <rFont val="Times New Roman"/>
        <family val="1"/>
        <charset val="238"/>
      </rPr>
      <t>-14</t>
    </r>
    <r>
      <rPr>
        <sz val="12"/>
        <color theme="1"/>
        <rFont val="Times New Roman"/>
        <family val="1"/>
        <charset val="238"/>
      </rPr>
      <t xml:space="preserve"> / 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</si>
  <si>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 =</t>
    </r>
  </si>
  <si>
    <r>
      <t xml:space="preserve"> / 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</si>
  <si>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/ </t>
    </r>
  </si>
  <si>
    <t xml:space="preserve">     =</t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</si>
  <si>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42</t>
    </r>
    <r>
      <rPr>
        <sz val="12"/>
        <color rgb="FF000000"/>
        <rFont val="Times New Roman"/>
        <family val="1"/>
        <charset val="238"/>
      </rPr>
      <t xml:space="preserve">    =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</si>
  <si>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color rgb="FF000000"/>
        <rFont val="Times New Roman"/>
        <family val="1"/>
        <charset val="238"/>
      </rPr>
      <t xml:space="preserve">    </t>
    </r>
  </si>
  <si>
    <r>
      <t>L(Fe(OH)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) = </t>
    </r>
  </si>
  <si>
    <r>
      <t>=[Fe</t>
    </r>
    <r>
      <rPr>
        <vertAlign val="superscript"/>
        <sz val="12"/>
        <color theme="1"/>
        <rFont val="Times New Roman"/>
        <family val="1"/>
        <charset val="238"/>
      </rPr>
      <t>+++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</si>
  <si>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+++</t>
    </r>
    <r>
      <rPr>
        <sz val="12"/>
        <color theme="1"/>
        <rFont val="Times New Roman"/>
        <family val="1"/>
        <charset val="238"/>
      </rPr>
      <t>] =</t>
    </r>
  </si>
  <si>
    <r>
      <t xml:space="preserve"> / 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</si>
  <si>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/ 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</si>
  <si>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42</t>
    </r>
    <r>
      <rPr>
        <sz val="12"/>
        <color rgb="FF000000"/>
        <rFont val="Times New Roman"/>
        <family val="1"/>
        <charset val="238"/>
      </rPr>
      <t xml:space="preserve">    =</t>
    </r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</si>
  <si>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 xml:space="preserve">] </t>
    </r>
  </si>
  <si>
    <r>
      <t xml:space="preserve"> </t>
    </r>
    <r>
      <rPr>
        <sz val="12"/>
        <rFont val="Times New Roman"/>
        <family val="1"/>
        <charset val="238"/>
      </rPr>
      <t>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    </t>
    </r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</si>
  <si>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3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</si>
  <si>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] </t>
    </r>
  </si>
  <si>
    <r>
      <t>[Fe</t>
    </r>
    <r>
      <rPr>
        <vertAlign val="superscript"/>
        <sz val="12"/>
        <color rgb="FF000000"/>
        <rFont val="Times New Roman"/>
        <family val="1"/>
        <charset val="238"/>
      </rPr>
      <t>+++</t>
    </r>
    <r>
      <rPr>
        <sz val="12"/>
        <color rgb="FF000000"/>
        <rFont val="Times New Roman"/>
        <family val="1"/>
        <charset val="238"/>
      </rPr>
      <t>]</t>
    </r>
  </si>
  <si>
    <t>Oldhatóság pH függés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</si>
</sst>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E+00"/>
    <numFmt numFmtId="165" formatCode="0.00000"/>
    <numFmt numFmtId="166" formatCode="0.000000"/>
    <numFmt numFmtId="167" formatCode="0.0E+00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vertAlign val="subscript"/>
      <sz val="10"/>
      <name val="Arial CE"/>
      <charset val="238"/>
    </font>
    <font>
      <b/>
      <sz val="10"/>
      <name val="Arial CE"/>
      <charset val="238"/>
    </font>
    <font>
      <vertAlign val="superscript"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2"/>
      <color rgb="FF000000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vertAlign val="superscript"/>
      <sz val="12"/>
      <color rgb="FF0070C0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readingOrder="1"/>
    </xf>
    <xf numFmtId="11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" fillId="0" borderId="0" xfId="0" applyFont="1"/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1" fontId="10" fillId="2" borderId="0" xfId="0" applyNumberFormat="1" applyFont="1" applyFill="1"/>
    <xf numFmtId="0" fontId="3" fillId="0" borderId="0" xfId="0" applyFont="1" applyAlignment="1">
      <alignment vertical="center"/>
    </xf>
    <xf numFmtId="2" fontId="10" fillId="0" borderId="0" xfId="0" applyNumberFormat="1" applyFont="1" applyAlignment="1">
      <alignment horizontal="right"/>
    </xf>
    <xf numFmtId="11" fontId="10" fillId="0" borderId="0" xfId="0" applyNumberFormat="1" applyFont="1"/>
    <xf numFmtId="2" fontId="10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1" fontId="2" fillId="0" borderId="0" xfId="0" applyNumberFormat="1" applyFont="1" applyAlignment="1">
      <alignment horizontal="left" vertical="center"/>
    </xf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0" fontId="2" fillId="0" borderId="0" xfId="0" applyFont="1" applyBorder="1"/>
    <xf numFmtId="11" fontId="2" fillId="0" borderId="0" xfId="0" applyNumberFormat="1" applyFont="1"/>
    <xf numFmtId="11" fontId="16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165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6" fontId="2" fillId="0" borderId="3" xfId="0" applyNumberFormat="1" applyFont="1" applyBorder="1"/>
    <xf numFmtId="2" fontId="19" fillId="0" borderId="0" xfId="0" applyNumberFormat="1" applyFont="1"/>
    <xf numFmtId="0" fontId="20" fillId="0" borderId="0" xfId="0" applyFont="1"/>
    <xf numFmtId="0" fontId="21" fillId="0" borderId="0" xfId="0" applyFont="1"/>
    <xf numFmtId="0" fontId="23" fillId="0" borderId="0" xfId="0" applyFont="1" applyAlignment="1">
      <alignment vertical="center"/>
    </xf>
    <xf numFmtId="11" fontId="23" fillId="0" borderId="0" xfId="0" applyNumberFormat="1" applyFont="1"/>
    <xf numFmtId="0" fontId="23" fillId="0" borderId="0" xfId="0" applyFont="1"/>
    <xf numFmtId="0" fontId="3" fillId="4" borderId="0" xfId="0" applyFont="1" applyFill="1" applyAlignment="1">
      <alignment vertical="center"/>
    </xf>
    <xf numFmtId="0" fontId="10" fillId="4" borderId="0" xfId="0" applyFont="1" applyFill="1"/>
    <xf numFmtId="2" fontId="10" fillId="3" borderId="0" xfId="0" applyNumberFormat="1" applyFont="1" applyFill="1"/>
    <xf numFmtId="0" fontId="1" fillId="4" borderId="0" xfId="0" applyFont="1" applyFill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2" fontId="1" fillId="0" borderId="0" xfId="0" applyNumberFormat="1" applyFont="1"/>
    <xf numFmtId="11" fontId="2" fillId="0" borderId="12" xfId="0" applyNumberFormat="1" applyFont="1" applyBorder="1"/>
    <xf numFmtId="0" fontId="2" fillId="0" borderId="13" xfId="0" quotePrefix="1" applyFont="1" applyBorder="1"/>
    <xf numFmtId="0" fontId="2" fillId="0" borderId="14" xfId="0" applyFont="1" applyBorder="1"/>
    <xf numFmtId="164" fontId="2" fillId="0" borderId="0" xfId="0" applyNumberFormat="1" applyFont="1"/>
    <xf numFmtId="11" fontId="2" fillId="0" borderId="13" xfId="0" applyNumberFormat="1" applyFont="1" applyBorder="1"/>
    <xf numFmtId="0" fontId="2" fillId="0" borderId="15" xfId="0" applyFont="1" applyBorder="1"/>
    <xf numFmtId="11" fontId="3" fillId="0" borderId="0" xfId="0" applyNumberFormat="1" applyFont="1"/>
    <xf numFmtId="0" fontId="3" fillId="0" borderId="0" xfId="0" applyFont="1"/>
    <xf numFmtId="164" fontId="2" fillId="0" borderId="0" xfId="0" applyNumberFormat="1" applyFont="1" applyAlignment="1">
      <alignment horizontal="left"/>
    </xf>
    <xf numFmtId="164" fontId="3" fillId="0" borderId="0" xfId="0" applyNumberFormat="1" applyFont="1"/>
    <xf numFmtId="11" fontId="3" fillId="0" borderId="16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2" fillId="0" borderId="0" xfId="0" applyNumberFormat="1" applyFont="1"/>
    <xf numFmtId="0" fontId="2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[Cu</a:t>
            </a:r>
            <a:r>
              <a:rPr lang="en-US" baseline="30000"/>
              <a:t>++</a:t>
            </a:r>
            <a:r>
              <a:rPr lang="en-US"/>
              <a:t>] </a:t>
            </a:r>
          </a:p>
        </c:rich>
      </c:tx>
      <c:layout>
        <c:manualLayout>
          <c:xMode val="edge"/>
          <c:yMode val="edge"/>
          <c:x val="1.0941765877677562E-2"/>
          <c:y val="2.7767907434605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'Cu(OH)2'!$D$10</c:f>
              <c:strCache>
                <c:ptCount val="1"/>
                <c:pt idx="0">
                  <c:v> [Cu++]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'Cu(OH)2'!$A$11:$A$24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'Cu(OH)2'!$D$11:$D$24</c:f>
              <c:numCache>
                <c:formatCode>0.00E+00</c:formatCode>
                <c:ptCount val="14"/>
                <c:pt idx="0">
                  <c:v>4800000.0000000009</c:v>
                </c:pt>
                <c:pt idx="1">
                  <c:v>48000</c:v>
                </c:pt>
                <c:pt idx="2">
                  <c:v>480</c:v>
                </c:pt>
                <c:pt idx="3">
                  <c:v>4.8</c:v>
                </c:pt>
                <c:pt idx="4">
                  <c:v>4.8000000000000008E-2</c:v>
                </c:pt>
                <c:pt idx="5">
                  <c:v>4.8000000000000001E-4</c:v>
                </c:pt>
                <c:pt idx="6">
                  <c:v>4.7999999999999989E-6</c:v>
                </c:pt>
                <c:pt idx="7">
                  <c:v>4.8000000000000006E-8</c:v>
                </c:pt>
                <c:pt idx="8">
                  <c:v>4.8E-10</c:v>
                </c:pt>
                <c:pt idx="9">
                  <c:v>4.8000000000000005E-12</c:v>
                </c:pt>
                <c:pt idx="10">
                  <c:v>4.7999999999999997E-14</c:v>
                </c:pt>
                <c:pt idx="11">
                  <c:v>4.8000000000000001E-16</c:v>
                </c:pt>
                <c:pt idx="12">
                  <c:v>4.7999999999999999E-18</c:v>
                </c:pt>
                <c:pt idx="13">
                  <c:v>4.7999999999999999E-20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54-4EF8-A191-62CFFB841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237279"/>
        <c:axId val="822243935"/>
      </c:scatterChart>
      <c:valAx>
        <c:axId val="822237279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2243935"/>
        <c:crosses val="autoZero"/>
        <c:crossBetween val="midCat"/>
      </c:valAx>
      <c:valAx>
        <c:axId val="822243935"/>
        <c:scaling>
          <c:logBase val="10"/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223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lg[Cu</a:t>
            </a:r>
            <a:r>
              <a:rPr lang="en-US" baseline="30000"/>
              <a:t>++</a:t>
            </a:r>
            <a:r>
              <a:rPr lang="en-US"/>
              <a:t>] </a:t>
            </a:r>
          </a:p>
        </c:rich>
      </c:tx>
      <c:layout>
        <c:manualLayout>
          <c:xMode val="edge"/>
          <c:yMode val="edge"/>
          <c:x val="1.2960505921011832E-2"/>
          <c:y val="2.9106029106029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'Cu(OH)2'!$N$10</c:f>
              <c:strCache>
                <c:ptCount val="1"/>
                <c:pt idx="0">
                  <c:v>lg[Cu++]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'Cu(OH)2'!$M$14:$M$24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</c:numCache>
            </c:numRef>
          </c:xVal>
          <c:yVal>
            <c:numRef>
              <c:f>'Cu(OH)2'!$N$14:$N$24</c:f>
              <c:numCache>
                <c:formatCode>General</c:formatCode>
                <c:ptCount val="11"/>
                <c:pt idx="0">
                  <c:v>0.68124123737558762</c:v>
                </c:pt>
                <c:pt idx="1">
                  <c:v>-1.3187587626244124</c:v>
                </c:pt>
                <c:pt idx="2">
                  <c:v>-3.3187587626244124</c:v>
                </c:pt>
                <c:pt idx="3">
                  <c:v>-5.3187587626244124</c:v>
                </c:pt>
                <c:pt idx="4">
                  <c:v>-7.3187587626244124</c:v>
                </c:pt>
                <c:pt idx="5">
                  <c:v>-9.3187587626244124</c:v>
                </c:pt>
                <c:pt idx="6">
                  <c:v>-11.318758762624412</c:v>
                </c:pt>
                <c:pt idx="7">
                  <c:v>-13.318758762624412</c:v>
                </c:pt>
                <c:pt idx="8">
                  <c:v>-15.318758762624412</c:v>
                </c:pt>
                <c:pt idx="9">
                  <c:v>-17.318758762624412</c:v>
                </c:pt>
                <c:pt idx="10">
                  <c:v>-19.318758762624412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C-44B0-9E7C-C5CF5D2B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740464"/>
        <c:axId val="2068733808"/>
      </c:scatterChart>
      <c:valAx>
        <c:axId val="2068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8733808"/>
        <c:crosses val="autoZero"/>
        <c:crossBetween val="midCat"/>
      </c:valAx>
      <c:valAx>
        <c:axId val="2068733808"/>
        <c:scaling>
          <c:orientation val="minMax"/>
          <c:max val="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874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[Fe</a:t>
            </a:r>
            <a:r>
              <a:rPr lang="hu-HU" baseline="30000"/>
              <a:t>+++</a:t>
            </a:r>
            <a:r>
              <a:rPr lang="hu-HU"/>
              <a:t>]                      [Fe</a:t>
            </a:r>
            <a:r>
              <a:rPr lang="hu-HU" baseline="30000"/>
              <a:t>++</a:t>
            </a:r>
            <a:r>
              <a:rPr lang="hu-HU"/>
              <a:t>]                                        pH</a:t>
            </a:r>
          </a:p>
        </c:rich>
      </c:tx>
      <c:layout>
        <c:manualLayout>
          <c:xMode val="edge"/>
          <c:yMode val="edge"/>
          <c:x val="0.1252639982502187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9.9108923884514435E-2"/>
          <c:y val="0.12078703703703704"/>
          <c:w val="0.85766885389326331"/>
          <c:h val="0.82828703703703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vashidr.!$E$17</c:f>
              <c:strCache>
                <c:ptCount val="1"/>
                <c:pt idx="0">
                  <c:v>[Fe++]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vashidr.!$A$18:$A$31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vashidr.!$E$18:$E$31</c:f>
              <c:numCache>
                <c:formatCode>0.00E+00</c:formatCode>
                <c:ptCount val="14"/>
                <c:pt idx="0">
                  <c:v>4870000000.000001</c:v>
                </c:pt>
                <c:pt idx="1">
                  <c:v>48700000</c:v>
                </c:pt>
                <c:pt idx="2">
                  <c:v>487000</c:v>
                </c:pt>
                <c:pt idx="3">
                  <c:v>4870</c:v>
                </c:pt>
                <c:pt idx="4">
                  <c:v>48.70000000000001</c:v>
                </c:pt>
                <c:pt idx="5">
                  <c:v>0.48699999999999999</c:v>
                </c:pt>
                <c:pt idx="6">
                  <c:v>4.8699999999999993E-3</c:v>
                </c:pt>
                <c:pt idx="7">
                  <c:v>4.8700000000000005E-5</c:v>
                </c:pt>
                <c:pt idx="8">
                  <c:v>4.8700000000000006E-7</c:v>
                </c:pt>
                <c:pt idx="9">
                  <c:v>4.8700000000000008E-9</c:v>
                </c:pt>
                <c:pt idx="10">
                  <c:v>4.8699999999999997E-11</c:v>
                </c:pt>
                <c:pt idx="11">
                  <c:v>4.8699999999999994E-13</c:v>
                </c:pt>
                <c:pt idx="12">
                  <c:v>4.8699999999999999E-15</c:v>
                </c:pt>
                <c:pt idx="13">
                  <c:v>4.8700000000000001E-17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C-4F86-9DA4-0CE4933F94DA}"/>
            </c:ext>
          </c:extLst>
        </c:ser>
        <c:ser>
          <c:idx val="1"/>
          <c:order val="1"/>
          <c:tx>
            <c:strRef>
              <c:f>vashidr.!$F$17</c:f>
              <c:strCache>
                <c:ptCount val="1"/>
                <c:pt idx="0">
                  <c:v>[Fe+++]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vashidr.!$A$18:$A$31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vashidr.!$F$18:$F$31</c:f>
              <c:numCache>
                <c:formatCode>0.0E+00</c:formatCode>
                <c:ptCount val="14"/>
                <c:pt idx="0">
                  <c:v>2.7</c:v>
                </c:pt>
                <c:pt idx="1">
                  <c:v>2.7000000000000001E-3</c:v>
                </c:pt>
                <c:pt idx="2">
                  <c:v>2.6999999999999996E-6</c:v>
                </c:pt>
                <c:pt idx="3">
                  <c:v>2.6999999999999994E-9</c:v>
                </c:pt>
                <c:pt idx="4">
                  <c:v>2.7000000000000002E-12</c:v>
                </c:pt>
                <c:pt idx="5">
                  <c:v>2.6999999999999993E-15</c:v>
                </c:pt>
                <c:pt idx="6">
                  <c:v>2.6999999999999987E-18</c:v>
                </c:pt>
                <c:pt idx="7">
                  <c:v>2.6999999999999997E-21</c:v>
                </c:pt>
                <c:pt idx="8">
                  <c:v>2.7000000000000001E-24</c:v>
                </c:pt>
                <c:pt idx="9">
                  <c:v>2.6999999999999999E-27</c:v>
                </c:pt>
                <c:pt idx="10">
                  <c:v>2.6999999999999992E-30</c:v>
                </c:pt>
                <c:pt idx="11">
                  <c:v>2.6999999999999994E-33</c:v>
                </c:pt>
                <c:pt idx="12">
                  <c:v>2.6999999999999997E-36</c:v>
                </c:pt>
                <c:pt idx="13">
                  <c:v>2.6999999999999997E-39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C-4F86-9DA4-0CE4933F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893391"/>
        <c:axId val="1008047503"/>
      </c:scatterChart>
      <c:valAx>
        <c:axId val="1017893391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8047503"/>
        <c:crosses val="autoZero"/>
        <c:crossBetween val="midCat"/>
      </c:valAx>
      <c:valAx>
        <c:axId val="1008047503"/>
        <c:scaling>
          <c:logBase val="10"/>
          <c:orientation val="minMax"/>
          <c:max val="1"/>
          <c:min val="1.0000000000000011E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789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109258</xdr:colOff>
      <xdr:row>8</xdr:row>
      <xdr:rowOff>183215</xdr:rowOff>
    </xdr:from>
    <xdr:to>
      <xdr:col>10</xdr:col>
      <xdr:colOff>182562</xdr:colOff>
      <xdr:row>24</xdr:row>
      <xdr:rowOff>7936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A7F5E1-0955-4639-B97D-02B269402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39687</xdr:colOff>
      <xdr:row>8</xdr:row>
      <xdr:rowOff>176212</xdr:rowOff>
    </xdr:from>
    <xdr:to>
      <xdr:col>20</xdr:col>
      <xdr:colOff>404812</xdr:colOff>
      <xdr:row>24</xdr:row>
      <xdr:rowOff>15875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3D1CB0-AABA-4C72-9C2A-00731C4AE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16</xdr:row>
      <xdr:rowOff>11905</xdr:rowOff>
    </xdr:from>
    <xdr:to>
      <xdr:col>12</xdr:col>
      <xdr:colOff>600075</xdr:colOff>
      <xdr:row>31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49F878-A6C1-4EE4-B034-776AF7E06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h_gy3_21_meg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y3-adat"/>
      <sheetName val="foszfát"/>
      <sheetName val="foszfátmeg"/>
      <sheetName val="HF4meg_szt"/>
      <sheetName val="foszfátHFmeg"/>
      <sheetName val="Cu(OH)2"/>
      <sheetName val="Cu(OH)2meg"/>
      <sheetName val="vashidr."/>
      <sheetName val="vashidr.meg_szt"/>
      <sheetName val="ZH4_szt"/>
      <sheetName val="ZH4a"/>
      <sheetName val="ZH4b"/>
      <sheetName val="ZH4c"/>
      <sheetName val="ZH4d"/>
      <sheetName val="ZH4e"/>
    </sheetNames>
    <sheetDataSet>
      <sheetData sheetId="0">
        <row r="32">
          <cell r="C32">
            <v>4.8700000000000001E-17</v>
          </cell>
        </row>
        <row r="33">
          <cell r="C33">
            <v>2.7000000000000001E-39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BC6C-566E-4B96-B00B-4D78B876892B}">
  <dimension ref="A1:I44"/>
  <sheetViews>
    <sheetView topLeftCell="B15" workbookViewId="0">
      <selection activeCell="B32" sqref="B32:B33"/>
    </sheetView>
  </sheetViews>
  <sheetFormatPr defaultRowHeight="15" x14ac:dyDescent="0.25"/>
  <cols>
    <col min="2" max="2" width="11.85546875" customWidth="1"/>
    <col min="4" max="4" width="11.42578125" bestFit="1" customWidth="1"/>
  </cols>
  <sheetData>
    <row r="1" spans="1:9" x14ac:dyDescent="0.25">
      <c r="A1" t="s">
        <v>0</v>
      </c>
      <c r="D1" t="s">
        <v>1</v>
      </c>
    </row>
    <row r="3" spans="1:9" x14ac:dyDescent="0.25">
      <c r="A3" t="s">
        <v>2</v>
      </c>
      <c r="D3" t="s">
        <v>3</v>
      </c>
    </row>
    <row r="6" spans="1:9" x14ac:dyDescent="0.25">
      <c r="B6" t="s">
        <v>4</v>
      </c>
    </row>
    <row r="8" spans="1:9" x14ac:dyDescent="0.25">
      <c r="C8" t="s">
        <v>5</v>
      </c>
      <c r="E8" t="s">
        <v>6</v>
      </c>
      <c r="F8">
        <v>4.75</v>
      </c>
      <c r="G8" t="s">
        <v>7</v>
      </c>
      <c r="H8" t="s">
        <v>8</v>
      </c>
    </row>
    <row r="9" spans="1:9" x14ac:dyDescent="0.25">
      <c r="C9" t="s">
        <v>9</v>
      </c>
      <c r="E9" t="s">
        <v>6</v>
      </c>
      <c r="F9">
        <v>6.35</v>
      </c>
      <c r="G9" t="s">
        <v>10</v>
      </c>
    </row>
    <row r="10" spans="1:9" x14ac:dyDescent="0.25">
      <c r="C10" t="s">
        <v>11</v>
      </c>
      <c r="E10" t="s">
        <v>12</v>
      </c>
      <c r="F10">
        <v>4.74</v>
      </c>
      <c r="G10" t="s">
        <v>7</v>
      </c>
      <c r="H10" t="s">
        <v>8</v>
      </c>
    </row>
    <row r="12" spans="1:9" x14ac:dyDescent="0.25">
      <c r="B12" t="s">
        <v>13</v>
      </c>
    </row>
    <row r="14" spans="1:9" ht="18.75" x14ac:dyDescent="0.3">
      <c r="A14" t="s">
        <v>14</v>
      </c>
      <c r="B14" s="8">
        <v>101.325</v>
      </c>
      <c r="C14" s="10" t="s">
        <v>15</v>
      </c>
    </row>
    <row r="15" spans="1:9" ht="51" x14ac:dyDescent="0.25">
      <c r="A15" s="11" t="s">
        <v>16</v>
      </c>
      <c r="B15" s="12" t="s">
        <v>17</v>
      </c>
      <c r="C15" s="12" t="s">
        <v>18</v>
      </c>
      <c r="D15" s="12"/>
      <c r="E15" s="12" t="s">
        <v>17</v>
      </c>
      <c r="F15" s="12" t="s">
        <v>19</v>
      </c>
      <c r="H15" s="12" t="s">
        <v>17</v>
      </c>
      <c r="I15" s="12" t="s">
        <v>19</v>
      </c>
    </row>
    <row r="16" spans="1:9" x14ac:dyDescent="0.25">
      <c r="A16" s="13">
        <f>-LOG10(C16)</f>
        <v>9.7520267336381927</v>
      </c>
      <c r="B16" t="s">
        <v>20</v>
      </c>
      <c r="C16" s="4">
        <v>1.7700000000000001E-10</v>
      </c>
      <c r="D16" s="14"/>
      <c r="E16" t="s">
        <v>21</v>
      </c>
      <c r="F16" s="14">
        <v>220</v>
      </c>
      <c r="H16" t="s">
        <v>22</v>
      </c>
      <c r="I16" s="14">
        <v>53</v>
      </c>
    </row>
    <row r="17" spans="1:9" ht="15.75" x14ac:dyDescent="0.3">
      <c r="A17" s="13">
        <f>-LOG10(C17)</f>
        <v>33.522878745280337</v>
      </c>
      <c r="B17" s="32" t="s">
        <v>23</v>
      </c>
      <c r="C17" s="33">
        <v>3E-34</v>
      </c>
      <c r="E17" t="s">
        <v>24</v>
      </c>
      <c r="F17" s="14">
        <v>21</v>
      </c>
      <c r="H17" t="s">
        <v>25</v>
      </c>
      <c r="I17" s="14">
        <v>0.17</v>
      </c>
    </row>
    <row r="18" spans="1:9" ht="15.75" x14ac:dyDescent="0.3">
      <c r="A18" s="13">
        <f t="shared" ref="A18:A40" si="0">-LOG10(C18)</f>
        <v>20.00700490156866</v>
      </c>
      <c r="B18" t="s">
        <v>26</v>
      </c>
      <c r="C18" s="4">
        <v>9.8399999999999999E-21</v>
      </c>
      <c r="E18" t="s">
        <v>27</v>
      </c>
      <c r="F18" s="14">
        <v>92</v>
      </c>
      <c r="H18" t="s">
        <v>28</v>
      </c>
      <c r="I18" s="14">
        <v>72</v>
      </c>
    </row>
    <row r="19" spans="1:9" ht="15.75" x14ac:dyDescent="0.3">
      <c r="A19" s="13">
        <f t="shared" si="0"/>
        <v>28.397940008672037</v>
      </c>
      <c r="B19" t="s">
        <v>29</v>
      </c>
      <c r="C19" s="4">
        <v>3.9999999999999998E-29</v>
      </c>
      <c r="E19" t="s">
        <v>30</v>
      </c>
      <c r="F19" s="14">
        <v>6.5</v>
      </c>
      <c r="H19" t="s">
        <v>31</v>
      </c>
      <c r="I19" s="14">
        <v>11</v>
      </c>
    </row>
    <row r="20" spans="1:9" x14ac:dyDescent="0.25">
      <c r="A20" s="13">
        <f t="shared" si="0"/>
        <v>9.9665762445130497</v>
      </c>
      <c r="B20" t="s">
        <v>32</v>
      </c>
      <c r="C20" s="4">
        <v>1.08E-10</v>
      </c>
      <c r="D20" s="14"/>
      <c r="E20" t="s">
        <v>33</v>
      </c>
      <c r="F20" s="14">
        <v>32</v>
      </c>
    </row>
    <row r="21" spans="1:9" ht="15.75" x14ac:dyDescent="0.3">
      <c r="A21" s="13">
        <f t="shared" si="0"/>
        <v>8.4736607226101555</v>
      </c>
      <c r="B21" t="s">
        <v>34</v>
      </c>
      <c r="C21" s="4">
        <v>3.36E-9</v>
      </c>
      <c r="D21" s="14"/>
      <c r="E21" t="s">
        <v>35</v>
      </c>
      <c r="F21" s="14">
        <v>192</v>
      </c>
    </row>
    <row r="22" spans="1:9" ht="15.75" x14ac:dyDescent="0.3">
      <c r="A22" s="13">
        <f t="shared" si="0"/>
        <v>32.684029654543082</v>
      </c>
      <c r="B22" t="s">
        <v>36</v>
      </c>
      <c r="C22" s="4">
        <v>2.07E-33</v>
      </c>
      <c r="E22" t="s">
        <v>37</v>
      </c>
      <c r="F22">
        <v>36</v>
      </c>
    </row>
    <row r="23" spans="1:9" ht="15.75" x14ac:dyDescent="0.3">
      <c r="A23" s="13">
        <f t="shared" si="0"/>
        <v>7</v>
      </c>
      <c r="B23" t="s">
        <v>38</v>
      </c>
      <c r="C23" s="4">
        <v>9.9999999999999995E-8</v>
      </c>
      <c r="E23" t="s">
        <v>39</v>
      </c>
      <c r="F23" s="14">
        <v>109</v>
      </c>
    </row>
    <row r="24" spans="1:9" ht="15.75" x14ac:dyDescent="0.3">
      <c r="A24" s="13">
        <f t="shared" si="0"/>
        <v>4.3071530807227703</v>
      </c>
      <c r="B24" t="s">
        <v>40</v>
      </c>
      <c r="C24" s="4">
        <v>4.9299999999999999E-5</v>
      </c>
      <c r="D24" s="14"/>
    </row>
    <row r="25" spans="1:9" ht="15.75" x14ac:dyDescent="0.3">
      <c r="A25" s="13">
        <f t="shared" si="0"/>
        <v>12</v>
      </c>
      <c r="B25" t="s">
        <v>41</v>
      </c>
      <c r="C25" s="4">
        <v>9.9999999999999998E-13</v>
      </c>
    </row>
    <row r="26" spans="1:9" ht="15.75" x14ac:dyDescent="0.3">
      <c r="A26" s="13">
        <f t="shared" si="0"/>
        <v>14.142667503568731</v>
      </c>
      <c r="B26" s="32" t="s">
        <v>42</v>
      </c>
      <c r="C26" s="33">
        <v>7.2000000000000002E-15</v>
      </c>
    </row>
    <row r="27" spans="1:9" ht="15.75" x14ac:dyDescent="0.3">
      <c r="A27" s="13">
        <f t="shared" si="0"/>
        <v>32.596879478824185</v>
      </c>
      <c r="B27" t="s">
        <v>43</v>
      </c>
      <c r="C27" s="4">
        <v>2.5300000000000001E-33</v>
      </c>
    </row>
    <row r="28" spans="1:9" ht="15.75" x14ac:dyDescent="0.3">
      <c r="A28" s="13">
        <f t="shared" si="0"/>
        <v>9.8632794328435924</v>
      </c>
      <c r="B28" t="s">
        <v>44</v>
      </c>
      <c r="C28" s="4">
        <v>1.3699999999999999E-10</v>
      </c>
      <c r="H28" s="4"/>
    </row>
    <row r="29" spans="1:9" ht="15.75" x14ac:dyDescent="0.3">
      <c r="A29" s="13">
        <f t="shared" si="0"/>
        <v>19.318758762624412</v>
      </c>
      <c r="B29" t="s">
        <v>45</v>
      </c>
      <c r="C29" s="4">
        <v>4.7999999999999999E-20</v>
      </c>
      <c r="G29" s="5" t="s">
        <v>79</v>
      </c>
      <c r="H29" s="22" t="s">
        <v>48</v>
      </c>
    </row>
    <row r="30" spans="1:9" ht="15.75" x14ac:dyDescent="0.3">
      <c r="A30" s="13">
        <f t="shared" si="0"/>
        <v>36.853871964321762</v>
      </c>
      <c r="B30" t="s">
        <v>46</v>
      </c>
      <c r="C30" s="4">
        <v>1.4000000000000001E-37</v>
      </c>
      <c r="G30" s="5" t="s">
        <v>47</v>
      </c>
      <c r="H30" s="14">
        <v>1E-3</v>
      </c>
    </row>
    <row r="31" spans="1:9" x14ac:dyDescent="0.25">
      <c r="A31" s="13">
        <f t="shared" si="0"/>
        <v>36.096910013008056</v>
      </c>
      <c r="B31" t="s">
        <v>49</v>
      </c>
      <c r="C31" s="4">
        <v>8.0000000000000005E-37</v>
      </c>
      <c r="G31" s="5" t="s">
        <v>50</v>
      </c>
      <c r="H31" s="14">
        <v>5.0000000000000001E-3</v>
      </c>
    </row>
    <row r="32" spans="1:9" ht="15.75" x14ac:dyDescent="0.3">
      <c r="A32" s="13">
        <f t="shared" si="0"/>
        <v>16.312471038785365</v>
      </c>
      <c r="B32" s="34" t="s">
        <v>51</v>
      </c>
      <c r="C32" s="4">
        <v>4.8700000000000001E-17</v>
      </c>
      <c r="G32" s="5" t="s">
        <v>52</v>
      </c>
      <c r="H32" s="14">
        <v>2</v>
      </c>
    </row>
    <row r="33" spans="1:8" ht="15.75" x14ac:dyDescent="0.3">
      <c r="A33" s="13">
        <f t="shared" si="0"/>
        <v>38.568636235841012</v>
      </c>
      <c r="B33" s="34" t="s">
        <v>53</v>
      </c>
      <c r="C33" s="4">
        <v>2.7000000000000001E-39</v>
      </c>
      <c r="G33" s="5" t="s">
        <v>54</v>
      </c>
      <c r="H33" s="14">
        <v>0.02</v>
      </c>
    </row>
    <row r="34" spans="1:8" ht="15.75" x14ac:dyDescent="0.3">
      <c r="A34" s="13">
        <f t="shared" si="0"/>
        <v>21.886056647693163</v>
      </c>
      <c r="B34" t="s">
        <v>55</v>
      </c>
      <c r="C34" s="4">
        <v>1.3E-22</v>
      </c>
      <c r="G34" s="5" t="s">
        <v>56</v>
      </c>
      <c r="H34" s="14">
        <v>0.5</v>
      </c>
    </row>
    <row r="35" spans="1:8" x14ac:dyDescent="0.25">
      <c r="A35" s="13">
        <f t="shared" si="0"/>
        <v>53.698970004336019</v>
      </c>
      <c r="B35" t="s">
        <v>57</v>
      </c>
      <c r="C35" s="4">
        <v>2.0000000000000001E-54</v>
      </c>
      <c r="D35" s="14"/>
      <c r="G35" s="5" t="s">
        <v>58</v>
      </c>
      <c r="H35" s="14">
        <v>0.01</v>
      </c>
    </row>
    <row r="36" spans="1:8" ht="15.75" x14ac:dyDescent="0.3">
      <c r="A36" s="13">
        <f t="shared" si="0"/>
        <v>4.7695510786217259</v>
      </c>
      <c r="B36" t="s">
        <v>59</v>
      </c>
      <c r="C36" s="4">
        <v>1.7E-5</v>
      </c>
      <c r="G36" s="5" t="s">
        <v>80</v>
      </c>
      <c r="H36" s="14">
        <v>0.05</v>
      </c>
    </row>
    <row r="37" spans="1:8" ht="15.75" x14ac:dyDescent="0.3">
      <c r="A37" s="13">
        <f t="shared" si="0"/>
        <v>19.844663962534938</v>
      </c>
      <c r="B37" s="32" t="s">
        <v>60</v>
      </c>
      <c r="C37" s="33">
        <v>1.4299999999999999E-20</v>
      </c>
      <c r="G37" s="5" t="s">
        <v>81</v>
      </c>
      <c r="H37" s="14">
        <v>0.01</v>
      </c>
    </row>
    <row r="38" spans="1:8" ht="15.75" x14ac:dyDescent="0.3">
      <c r="A38" s="13">
        <f t="shared" si="0"/>
        <v>31.823908740944319</v>
      </c>
      <c r="B38" t="s">
        <v>61</v>
      </c>
      <c r="C38" s="4">
        <v>1.5E-32</v>
      </c>
    </row>
    <row r="39" spans="1:8" ht="15.75" x14ac:dyDescent="0.3">
      <c r="A39" s="13">
        <f t="shared" si="0"/>
        <v>7.5883802940367699</v>
      </c>
      <c r="B39" t="s">
        <v>62</v>
      </c>
      <c r="C39" s="4">
        <v>2.5799999999999999E-8</v>
      </c>
      <c r="D39" s="23"/>
      <c r="E39" s="24"/>
      <c r="F39" s="24"/>
    </row>
    <row r="40" spans="1:8" x14ac:dyDescent="0.25">
      <c r="A40" s="13">
        <f t="shared" si="0"/>
        <v>27.522878745280337</v>
      </c>
      <c r="B40" t="s">
        <v>63</v>
      </c>
      <c r="C40" s="4">
        <v>3E-28</v>
      </c>
      <c r="D40" s="24"/>
      <c r="E40" s="24"/>
      <c r="F40" s="24"/>
    </row>
    <row r="41" spans="1:8" ht="15.75" x14ac:dyDescent="0.3">
      <c r="B41" s="24" t="s">
        <v>90</v>
      </c>
    </row>
    <row r="42" spans="1:8" ht="15.75" x14ac:dyDescent="0.3">
      <c r="B42" s="32" t="s">
        <v>91</v>
      </c>
      <c r="C42" s="33">
        <v>1.0000000000000001E-15</v>
      </c>
    </row>
    <row r="43" spans="1:8" ht="15.75" x14ac:dyDescent="0.3">
      <c r="B43" s="32" t="s">
        <v>92</v>
      </c>
      <c r="C43" s="33">
        <v>3.0000000000000001E-17</v>
      </c>
    </row>
    <row r="44" spans="1:8" x14ac:dyDescent="0.25">
      <c r="B44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D744-010C-4CC9-855C-2E88F0E127B9}">
  <dimension ref="A1:K12"/>
  <sheetViews>
    <sheetView tabSelected="1" zoomScale="160" zoomScaleNormal="160" workbookViewId="0"/>
  </sheetViews>
  <sheetFormatPr defaultRowHeight="15.75" x14ac:dyDescent="0.25"/>
  <cols>
    <col min="1" max="3" width="9.140625" style="1"/>
    <col min="4" max="4" width="14.42578125" style="1" customWidth="1"/>
    <col min="5" max="5" width="11" style="1" customWidth="1"/>
    <col min="6" max="6" width="9.5703125" style="1" customWidth="1"/>
    <col min="7" max="7" width="9.140625" style="1"/>
    <col min="8" max="8" width="9.85546875" style="1" bestFit="1" customWidth="1"/>
    <col min="9" max="9" width="8.5703125" style="1" customWidth="1"/>
    <col min="10" max="10" width="10.42578125" style="1" customWidth="1"/>
    <col min="11" max="11" width="6.85546875" style="1" customWidth="1"/>
    <col min="12" max="16384" width="9.140625" style="1"/>
  </cols>
  <sheetData>
    <row r="1" spans="1:11" s="25" customFormat="1" x14ac:dyDescent="0.25">
      <c r="B1" s="26" t="s">
        <v>64</v>
      </c>
      <c r="C1" s="26"/>
      <c r="D1" s="27"/>
      <c r="E1" s="28"/>
    </row>
    <row r="2" spans="1:11" s="25" customFormat="1" x14ac:dyDescent="0.25"/>
    <row r="3" spans="1:11" s="25" customFormat="1" ht="18.75" x14ac:dyDescent="0.25">
      <c r="A3" s="29"/>
      <c r="B3" s="25" t="s">
        <v>65</v>
      </c>
    </row>
    <row r="4" spans="1:11" s="25" customFormat="1" ht="18.75" x14ac:dyDescent="0.25">
      <c r="E4" s="30" t="s">
        <v>66</v>
      </c>
      <c r="F4" s="31">
        <v>1.3E-22</v>
      </c>
      <c r="G4" s="25" t="s">
        <v>82</v>
      </c>
    </row>
    <row r="5" spans="1:11" ht="20.25" x14ac:dyDescent="0.35">
      <c r="B5" s="1" t="s">
        <v>104</v>
      </c>
      <c r="E5" s="30" t="s">
        <v>93</v>
      </c>
      <c r="F5" s="1" t="s">
        <v>105</v>
      </c>
      <c r="H5" s="40" t="s">
        <v>106</v>
      </c>
      <c r="I5" s="41">
        <f>31+4*16</f>
        <v>95</v>
      </c>
      <c r="J5" s="46" t="s">
        <v>107</v>
      </c>
      <c r="K5" s="41">
        <f>56+3*35.5</f>
        <v>162.5</v>
      </c>
    </row>
    <row r="6" spans="1:11" ht="20.25" x14ac:dyDescent="0.35">
      <c r="B6" s="25" t="s">
        <v>95</v>
      </c>
      <c r="C6" s="1" t="s">
        <v>108</v>
      </c>
      <c r="D6" s="40">
        <v>100</v>
      </c>
      <c r="E6" s="41" t="s">
        <v>109</v>
      </c>
      <c r="F6" s="40">
        <v>200</v>
      </c>
      <c r="G6" s="44" t="s">
        <v>110</v>
      </c>
      <c r="H6" s="45"/>
      <c r="I6" s="43" t="s">
        <v>94</v>
      </c>
      <c r="J6" s="45"/>
      <c r="K6" s="43" t="s">
        <v>94</v>
      </c>
    </row>
    <row r="7" spans="1:11" ht="18.75" x14ac:dyDescent="0.35">
      <c r="D7" s="42">
        <f>D6/I5</f>
        <v>1.0526315789473684</v>
      </c>
      <c r="E7" s="43" t="s">
        <v>96</v>
      </c>
      <c r="F7" s="42">
        <f>F6/K5</f>
        <v>1.2307692307692308</v>
      </c>
      <c r="G7" s="47" t="s">
        <v>96</v>
      </c>
      <c r="H7" s="40">
        <f>F7-D7</f>
        <v>0.17813765182186247</v>
      </c>
      <c r="I7" s="44" t="s">
        <v>111</v>
      </c>
      <c r="J7" s="41"/>
    </row>
    <row r="8" spans="1:11" ht="20.25" x14ac:dyDescent="0.35">
      <c r="B8" s="30" t="s">
        <v>93</v>
      </c>
      <c r="C8" s="1" t="s">
        <v>105</v>
      </c>
      <c r="H8" s="48">
        <f>H7</f>
        <v>0.17813765182186247</v>
      </c>
      <c r="I8" s="35" t="s">
        <v>112</v>
      </c>
      <c r="J8" s="49" t="s">
        <v>113</v>
      </c>
    </row>
    <row r="9" spans="1:11" ht="20.25" x14ac:dyDescent="0.35">
      <c r="D9" s="2" t="s">
        <v>118</v>
      </c>
      <c r="E9" s="36">
        <f>F4/H9</f>
        <v>7.2977272727272682E-19</v>
      </c>
      <c r="F9" s="1" t="s">
        <v>114</v>
      </c>
      <c r="H9" s="50">
        <f>H8/1000</f>
        <v>1.7813765182186247E-4</v>
      </c>
      <c r="I9" s="47" t="s">
        <v>112</v>
      </c>
      <c r="J9" s="43" t="s">
        <v>115</v>
      </c>
    </row>
    <row r="10" spans="1:11" ht="18.75" x14ac:dyDescent="0.25">
      <c r="E10" s="36">
        <f>I5*E9</f>
        <v>6.9328409090909051E-17</v>
      </c>
      <c r="F10" s="1" t="s">
        <v>116</v>
      </c>
      <c r="I10" s="52"/>
    </row>
    <row r="11" spans="1:11" ht="18.75" x14ac:dyDescent="0.25">
      <c r="E11" s="37">
        <f>E10*1000</f>
        <v>6.9328409090909046E-14</v>
      </c>
      <c r="F11" s="39" t="s">
        <v>117</v>
      </c>
      <c r="G11" s="38"/>
      <c r="I11" s="52"/>
    </row>
    <row r="12" spans="1:11" x14ac:dyDescent="0.25">
      <c r="E12" s="51"/>
      <c r="I12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0105-E212-4ED6-BF64-82E76AF669F3}">
  <dimension ref="A1:W24"/>
  <sheetViews>
    <sheetView zoomScale="120" zoomScaleNormal="120" workbookViewId="0">
      <selection activeCell="A2" sqref="A2"/>
    </sheetView>
  </sheetViews>
  <sheetFormatPr defaultRowHeight="15.75" x14ac:dyDescent="0.25"/>
  <cols>
    <col min="1" max="2" width="9.140625" style="7"/>
    <col min="3" max="3" width="9.42578125" style="7" bestFit="1" customWidth="1"/>
    <col min="4" max="4" width="10.7109375" style="7" customWidth="1"/>
    <col min="5" max="9" width="9.140625" style="7"/>
    <col min="10" max="10" width="9.85546875" style="7" bestFit="1" customWidth="1"/>
    <col min="11" max="16384" width="9.140625" style="7"/>
  </cols>
  <sheetData>
    <row r="1" spans="1:23" ht="23.25" x14ac:dyDescent="0.4">
      <c r="A1" s="53" t="s">
        <v>119</v>
      </c>
      <c r="L1" s="9" t="s">
        <v>78</v>
      </c>
      <c r="R1" s="9" t="s">
        <v>67</v>
      </c>
      <c r="S1" s="9"/>
      <c r="T1" s="9" t="s">
        <v>68</v>
      </c>
      <c r="U1" s="9"/>
      <c r="V1" s="9" t="s">
        <v>69</v>
      </c>
      <c r="W1" s="9"/>
    </row>
    <row r="2" spans="1:23" x14ac:dyDescent="0.25">
      <c r="A2" s="9"/>
      <c r="R2" s="64">
        <f>-LOG10(C3)</f>
        <v>19.318758762624412</v>
      </c>
    </row>
    <row r="3" spans="1:23" ht="18.75" x14ac:dyDescent="0.35">
      <c r="A3" s="15" t="s">
        <v>70</v>
      </c>
      <c r="B3" s="16" t="s">
        <v>71</v>
      </c>
      <c r="C3" s="17">
        <f>'Gy3-adat'!C29</f>
        <v>4.7999999999999999E-20</v>
      </c>
      <c r="D3" s="18" t="s">
        <v>72</v>
      </c>
      <c r="G3" s="3" t="s">
        <v>73</v>
      </c>
      <c r="M3" s="18" t="s">
        <v>74</v>
      </c>
      <c r="N3" s="19"/>
      <c r="Q3" s="18" t="s">
        <v>75</v>
      </c>
      <c r="T3" s="7" t="s">
        <v>76</v>
      </c>
      <c r="V3" s="15" t="s">
        <v>77</v>
      </c>
      <c r="W3" s="15"/>
    </row>
    <row r="4" spans="1:23" ht="18.75" x14ac:dyDescent="0.25">
      <c r="B4" s="6"/>
      <c r="C4" s="18" t="s">
        <v>97</v>
      </c>
      <c r="D4" s="18"/>
      <c r="G4" s="3" t="s">
        <v>98</v>
      </c>
      <c r="M4" s="6"/>
      <c r="N4" s="21"/>
      <c r="O4" s="18"/>
    </row>
    <row r="5" spans="1:23" ht="18.75" x14ac:dyDescent="0.25">
      <c r="C5" s="18" t="s">
        <v>99</v>
      </c>
      <c r="I5" s="7" t="s">
        <v>100</v>
      </c>
      <c r="M5" s="18" t="s">
        <v>123</v>
      </c>
    </row>
    <row r="6" spans="1:23" ht="18.75" x14ac:dyDescent="0.25">
      <c r="C6" s="54" t="s">
        <v>120</v>
      </c>
      <c r="D6" s="55">
        <v>480000000</v>
      </c>
      <c r="E6" s="56" t="s">
        <v>121</v>
      </c>
    </row>
    <row r="7" spans="1:23" ht="18.75" x14ac:dyDescent="0.25">
      <c r="C7" s="54"/>
      <c r="D7" s="55"/>
      <c r="E7" s="56"/>
      <c r="M7" s="57" t="s">
        <v>124</v>
      </c>
      <c r="P7" s="58" t="s">
        <v>125</v>
      </c>
      <c r="Q7" s="58"/>
    </row>
    <row r="8" spans="1:23" x14ac:dyDescent="0.25">
      <c r="C8" s="54"/>
      <c r="D8" s="55"/>
      <c r="E8" s="56"/>
      <c r="N8" s="59">
        <f>28-R2</f>
        <v>8.6812412373755876</v>
      </c>
    </row>
    <row r="10" spans="1:23" ht="18.75" x14ac:dyDescent="0.25">
      <c r="A10" s="7" t="s">
        <v>101</v>
      </c>
      <c r="B10" s="7" t="s">
        <v>102</v>
      </c>
      <c r="C10" s="7" t="s">
        <v>103</v>
      </c>
      <c r="D10" s="54" t="s">
        <v>122</v>
      </c>
      <c r="M10" s="6" t="s">
        <v>101</v>
      </c>
      <c r="N10" s="60" t="s">
        <v>126</v>
      </c>
    </row>
    <row r="11" spans="1:23" x14ac:dyDescent="0.25">
      <c r="A11" s="7">
        <v>1</v>
      </c>
      <c r="B11" s="7">
        <f>POWER(10,-A11)</f>
        <v>0.1</v>
      </c>
      <c r="C11" s="7">
        <f>B11*B11</f>
        <v>1.0000000000000002E-2</v>
      </c>
      <c r="D11" s="20">
        <f>$D$6*C11</f>
        <v>4800000.0000000009</v>
      </c>
      <c r="M11" s="7">
        <v>1</v>
      </c>
      <c r="N11" s="7">
        <f>$N$8-2*M11</f>
        <v>6.6812412373755876</v>
      </c>
    </row>
    <row r="12" spans="1:23" x14ac:dyDescent="0.25">
      <c r="A12" s="7">
        <v>2</v>
      </c>
      <c r="B12" s="7">
        <f t="shared" ref="B12:B24" si="0">POWER(10,-A12)</f>
        <v>0.01</v>
      </c>
      <c r="C12" s="7">
        <f t="shared" ref="C12:C24" si="1">B12*B12</f>
        <v>1E-4</v>
      </c>
      <c r="D12" s="20">
        <f t="shared" ref="D12:D24" si="2">$D$6*C12</f>
        <v>48000</v>
      </c>
      <c r="M12" s="7">
        <v>2</v>
      </c>
      <c r="N12" s="7">
        <f t="shared" ref="N12:N24" si="3">$N$8-2*M12</f>
        <v>4.6812412373755876</v>
      </c>
    </row>
    <row r="13" spans="1:23" x14ac:dyDescent="0.25">
      <c r="A13" s="7">
        <v>3</v>
      </c>
      <c r="B13" s="7">
        <f t="shared" si="0"/>
        <v>1E-3</v>
      </c>
      <c r="C13" s="7">
        <f t="shared" si="1"/>
        <v>9.9999999999999995E-7</v>
      </c>
      <c r="D13" s="20">
        <f t="shared" si="2"/>
        <v>480</v>
      </c>
      <c r="M13" s="7">
        <v>3</v>
      </c>
      <c r="N13" s="7">
        <f t="shared" si="3"/>
        <v>2.6812412373755876</v>
      </c>
    </row>
    <row r="14" spans="1:23" x14ac:dyDescent="0.25">
      <c r="A14" s="7">
        <v>4</v>
      </c>
      <c r="B14" s="7">
        <f t="shared" si="0"/>
        <v>1E-4</v>
      </c>
      <c r="C14" s="7">
        <f t="shared" si="1"/>
        <v>1E-8</v>
      </c>
      <c r="D14" s="20">
        <f t="shared" si="2"/>
        <v>4.8</v>
      </c>
      <c r="M14" s="61">
        <v>4</v>
      </c>
      <c r="N14" s="61">
        <f t="shared" si="3"/>
        <v>0.68124123737558762</v>
      </c>
    </row>
    <row r="15" spans="1:23" x14ac:dyDescent="0.25">
      <c r="A15" s="7">
        <v>5</v>
      </c>
      <c r="B15" s="7">
        <f t="shared" si="0"/>
        <v>1.0000000000000001E-5</v>
      </c>
      <c r="C15" s="7">
        <f t="shared" si="1"/>
        <v>1.0000000000000002E-10</v>
      </c>
      <c r="D15" s="20">
        <f t="shared" si="2"/>
        <v>4.8000000000000008E-2</v>
      </c>
      <c r="M15" s="62">
        <v>5</v>
      </c>
      <c r="N15" s="62">
        <f t="shared" si="3"/>
        <v>-1.3187587626244124</v>
      </c>
    </row>
    <row r="16" spans="1:23" x14ac:dyDescent="0.25">
      <c r="A16" s="7">
        <v>6</v>
      </c>
      <c r="B16" s="7">
        <f t="shared" si="0"/>
        <v>9.9999999999999995E-7</v>
      </c>
      <c r="C16" s="7">
        <f t="shared" si="1"/>
        <v>9.9999999999999998E-13</v>
      </c>
      <c r="D16" s="20">
        <f t="shared" si="2"/>
        <v>4.8000000000000001E-4</v>
      </c>
      <c r="M16" s="62">
        <v>6</v>
      </c>
      <c r="N16" s="62">
        <f t="shared" si="3"/>
        <v>-3.3187587626244124</v>
      </c>
    </row>
    <row r="17" spans="1:14" x14ac:dyDescent="0.25">
      <c r="A17" s="7">
        <v>7</v>
      </c>
      <c r="B17" s="7">
        <f t="shared" si="0"/>
        <v>9.9999999999999995E-8</v>
      </c>
      <c r="C17" s="7">
        <f t="shared" si="1"/>
        <v>9.9999999999999984E-15</v>
      </c>
      <c r="D17" s="20">
        <f t="shared" si="2"/>
        <v>4.7999999999999989E-6</v>
      </c>
      <c r="M17" s="62">
        <v>7</v>
      </c>
      <c r="N17" s="62">
        <f t="shared" si="3"/>
        <v>-5.3187587626244124</v>
      </c>
    </row>
    <row r="18" spans="1:14" x14ac:dyDescent="0.25">
      <c r="A18" s="7">
        <v>8</v>
      </c>
      <c r="B18" s="7">
        <f t="shared" si="0"/>
        <v>1E-8</v>
      </c>
      <c r="C18" s="7">
        <f t="shared" si="1"/>
        <v>1.0000000000000001E-16</v>
      </c>
      <c r="D18" s="20">
        <f t="shared" si="2"/>
        <v>4.8000000000000006E-8</v>
      </c>
      <c r="M18" s="62">
        <v>8</v>
      </c>
      <c r="N18" s="62">
        <f t="shared" si="3"/>
        <v>-7.3187587626244124</v>
      </c>
    </row>
    <row r="19" spans="1:14" x14ac:dyDescent="0.25">
      <c r="A19" s="7">
        <v>9</v>
      </c>
      <c r="B19" s="7">
        <f t="shared" si="0"/>
        <v>1.0000000000000001E-9</v>
      </c>
      <c r="C19" s="7">
        <f t="shared" si="1"/>
        <v>1.0000000000000001E-18</v>
      </c>
      <c r="D19" s="20">
        <f t="shared" si="2"/>
        <v>4.8E-10</v>
      </c>
      <c r="M19" s="62">
        <v>9</v>
      </c>
      <c r="N19" s="62">
        <f t="shared" si="3"/>
        <v>-9.3187587626244124</v>
      </c>
    </row>
    <row r="20" spans="1:14" x14ac:dyDescent="0.25">
      <c r="A20" s="7">
        <v>10</v>
      </c>
      <c r="B20" s="7">
        <f t="shared" si="0"/>
        <v>1E-10</v>
      </c>
      <c r="C20" s="7">
        <f t="shared" si="1"/>
        <v>1.0000000000000001E-20</v>
      </c>
      <c r="D20" s="20">
        <f t="shared" si="2"/>
        <v>4.8000000000000005E-12</v>
      </c>
      <c r="M20" s="62">
        <v>10</v>
      </c>
      <c r="N20" s="62">
        <f t="shared" si="3"/>
        <v>-11.318758762624412</v>
      </c>
    </row>
    <row r="21" spans="1:14" x14ac:dyDescent="0.25">
      <c r="A21" s="7">
        <v>11</v>
      </c>
      <c r="B21" s="7">
        <f t="shared" si="0"/>
        <v>9.9999999999999994E-12</v>
      </c>
      <c r="C21" s="7">
        <f t="shared" si="1"/>
        <v>9.9999999999999993E-23</v>
      </c>
      <c r="D21" s="20">
        <f t="shared" si="2"/>
        <v>4.7999999999999997E-14</v>
      </c>
      <c r="M21" s="62">
        <v>11</v>
      </c>
      <c r="N21" s="62">
        <f t="shared" si="3"/>
        <v>-13.318758762624412</v>
      </c>
    </row>
    <row r="22" spans="1:14" x14ac:dyDescent="0.25">
      <c r="A22" s="7">
        <v>12</v>
      </c>
      <c r="B22" s="7">
        <f t="shared" si="0"/>
        <v>9.9999999999999998E-13</v>
      </c>
      <c r="C22" s="7">
        <f t="shared" si="1"/>
        <v>9.9999999999999992E-25</v>
      </c>
      <c r="D22" s="20">
        <f t="shared" si="2"/>
        <v>4.8000000000000001E-16</v>
      </c>
      <c r="M22" s="62">
        <v>12</v>
      </c>
      <c r="N22" s="62">
        <f t="shared" si="3"/>
        <v>-15.318758762624412</v>
      </c>
    </row>
    <row r="23" spans="1:14" x14ac:dyDescent="0.25">
      <c r="A23" s="7">
        <v>13</v>
      </c>
      <c r="B23" s="7">
        <f t="shared" si="0"/>
        <v>1E-13</v>
      </c>
      <c r="C23" s="7">
        <f t="shared" si="1"/>
        <v>1E-26</v>
      </c>
      <c r="D23" s="20">
        <f t="shared" si="2"/>
        <v>4.7999999999999999E-18</v>
      </c>
      <c r="M23" s="62">
        <v>13</v>
      </c>
      <c r="N23" s="62">
        <f t="shared" si="3"/>
        <v>-17.318758762624412</v>
      </c>
    </row>
    <row r="24" spans="1:14" x14ac:dyDescent="0.25">
      <c r="A24" s="7">
        <v>14</v>
      </c>
      <c r="B24" s="7">
        <f t="shared" si="0"/>
        <v>1E-14</v>
      </c>
      <c r="C24" s="7">
        <f t="shared" si="1"/>
        <v>9.9999999999999997E-29</v>
      </c>
      <c r="D24" s="20">
        <f t="shared" si="2"/>
        <v>4.7999999999999999E-20</v>
      </c>
      <c r="M24" s="63">
        <v>14</v>
      </c>
      <c r="N24" s="63">
        <f t="shared" si="3"/>
        <v>-19.318758762624412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D5E4-41C0-40C6-A43A-48962C54E2AE}">
  <dimension ref="A1:L31"/>
  <sheetViews>
    <sheetView workbookViewId="0">
      <selection activeCell="A2" sqref="A2"/>
    </sheetView>
  </sheetViews>
  <sheetFormatPr defaultRowHeight="15.75" x14ac:dyDescent="0.25"/>
  <cols>
    <col min="1" max="2" width="9.140625" style="1"/>
    <col min="3" max="4" width="9.42578125" style="1" bestFit="1" customWidth="1"/>
    <col min="5" max="5" width="12.28515625" style="1" customWidth="1"/>
    <col min="6" max="6" width="9.85546875" style="1" bestFit="1" customWidth="1"/>
    <col min="7" max="7" width="9.140625" style="1"/>
    <col min="8" max="8" width="9.85546875" style="1" bestFit="1" customWidth="1"/>
    <col min="9" max="9" width="9" style="1" customWidth="1"/>
    <col min="10" max="11" width="9.85546875" style="1" bestFit="1" customWidth="1"/>
    <col min="12" max="16384" width="9.140625" style="1"/>
  </cols>
  <sheetData>
    <row r="1" spans="1:12" ht="20.25" x14ac:dyDescent="0.3">
      <c r="A1" s="80" t="s">
        <v>148</v>
      </c>
    </row>
    <row r="3" spans="1:12" ht="20.25" x14ac:dyDescent="0.35">
      <c r="A3" s="2" t="s">
        <v>83</v>
      </c>
      <c r="B3" s="1" t="s">
        <v>84</v>
      </c>
      <c r="I3" s="2" t="s">
        <v>127</v>
      </c>
      <c r="J3" s="65">
        <f>'[1]Gy3-adat'!C32</f>
        <v>4.8700000000000001E-17</v>
      </c>
      <c r="K3" s="66" t="s">
        <v>128</v>
      </c>
      <c r="L3" s="67"/>
    </row>
    <row r="4" spans="1:12" x14ac:dyDescent="0.25">
      <c r="B4" s="1" t="s">
        <v>85</v>
      </c>
    </row>
    <row r="5" spans="1:12" ht="18.75" x14ac:dyDescent="0.25">
      <c r="C5" s="2" t="s">
        <v>129</v>
      </c>
      <c r="D5" s="68">
        <v>1E-14</v>
      </c>
      <c r="F5" s="1" t="s">
        <v>130</v>
      </c>
    </row>
    <row r="6" spans="1:12" ht="19.5" thickBot="1" x14ac:dyDescent="0.3">
      <c r="B6" s="40" t="s">
        <v>131</v>
      </c>
      <c r="C6" s="69">
        <f>J3</f>
        <v>4.8700000000000001E-17</v>
      </c>
      <c r="D6" s="40" t="s">
        <v>132</v>
      </c>
    </row>
    <row r="7" spans="1:12" ht="19.5" thickBot="1" x14ac:dyDescent="0.3">
      <c r="B7" s="70" t="s">
        <v>131</v>
      </c>
      <c r="C7" s="71">
        <f>J3</f>
        <v>4.8700000000000001E-17</v>
      </c>
      <c r="D7" s="72" t="s">
        <v>133</v>
      </c>
      <c r="E7" s="73">
        <f>D5^2</f>
        <v>9.9999999999999997E-29</v>
      </c>
      <c r="F7" s="1" t="s">
        <v>134</v>
      </c>
      <c r="G7" s="36">
        <f>J3</f>
        <v>4.8700000000000001E-17</v>
      </c>
      <c r="H7" s="72" t="s">
        <v>135</v>
      </c>
      <c r="I7" s="74">
        <f>1/E7</f>
        <v>9.9999999999999996E+27</v>
      </c>
      <c r="J7" s="1" t="s">
        <v>134</v>
      </c>
      <c r="K7" s="75">
        <f>G7*I7</f>
        <v>487000000000</v>
      </c>
      <c r="L7" s="76" t="s">
        <v>136</v>
      </c>
    </row>
    <row r="9" spans="1:12" ht="20.25" x14ac:dyDescent="0.35">
      <c r="A9" s="2" t="s">
        <v>86</v>
      </c>
      <c r="B9" s="1" t="s">
        <v>87</v>
      </c>
      <c r="I9" s="2" t="s">
        <v>137</v>
      </c>
      <c r="J9" s="65">
        <f>'[1]Gy3-adat'!C33</f>
        <v>2.7000000000000001E-39</v>
      </c>
      <c r="K9" s="66" t="s">
        <v>138</v>
      </c>
      <c r="L9" s="67"/>
    </row>
    <row r="10" spans="1:12" x14ac:dyDescent="0.25">
      <c r="B10" s="1" t="s">
        <v>85</v>
      </c>
    </row>
    <row r="11" spans="1:12" ht="18.75" x14ac:dyDescent="0.25">
      <c r="C11" s="2" t="s">
        <v>129</v>
      </c>
      <c r="D11" s="68">
        <v>1E-14</v>
      </c>
      <c r="F11" s="1" t="s">
        <v>130</v>
      </c>
    </row>
    <row r="12" spans="1:12" ht="19.5" thickBot="1" x14ac:dyDescent="0.3">
      <c r="B12" s="40" t="s">
        <v>139</v>
      </c>
      <c r="C12" s="69">
        <f>J9</f>
        <v>2.7000000000000001E-39</v>
      </c>
      <c r="D12" s="40" t="s">
        <v>140</v>
      </c>
    </row>
    <row r="13" spans="1:12" ht="19.5" thickBot="1" x14ac:dyDescent="0.3">
      <c r="B13" s="70" t="s">
        <v>139</v>
      </c>
      <c r="C13" s="71">
        <f>J9</f>
        <v>2.7000000000000001E-39</v>
      </c>
      <c r="D13" s="72" t="s">
        <v>141</v>
      </c>
      <c r="E13" s="73">
        <f>D11^3</f>
        <v>1E-42</v>
      </c>
      <c r="F13" s="1" t="s">
        <v>134</v>
      </c>
      <c r="G13" s="36">
        <f>J9</f>
        <v>2.7000000000000001E-39</v>
      </c>
      <c r="H13" s="72" t="s">
        <v>142</v>
      </c>
      <c r="I13" s="74">
        <f>1/E13</f>
        <v>9.9999999999999989E+41</v>
      </c>
      <c r="J13" s="1" t="s">
        <v>134</v>
      </c>
      <c r="K13" s="75">
        <f>G13*I13</f>
        <v>2699.9999999999995</v>
      </c>
      <c r="L13" s="76" t="s">
        <v>136</v>
      </c>
    </row>
    <row r="15" spans="1:12" x14ac:dyDescent="0.25">
      <c r="A15" s="2" t="s">
        <v>88</v>
      </c>
      <c r="B15" s="1" t="s">
        <v>89</v>
      </c>
    </row>
    <row r="17" spans="1:6" ht="18.75" x14ac:dyDescent="0.25">
      <c r="A17" s="6" t="s">
        <v>101</v>
      </c>
      <c r="B17" s="77" t="s">
        <v>143</v>
      </c>
      <c r="C17" s="77" t="s">
        <v>144</v>
      </c>
      <c r="D17" s="77" t="s">
        <v>145</v>
      </c>
      <c r="E17" s="78" t="s">
        <v>146</v>
      </c>
      <c r="F17" s="77" t="s">
        <v>147</v>
      </c>
    </row>
    <row r="18" spans="1:6" x14ac:dyDescent="0.25">
      <c r="A18" s="7">
        <v>1</v>
      </c>
      <c r="B18" s="7">
        <f>10^-A18</f>
        <v>0.1</v>
      </c>
      <c r="C18" s="7">
        <f>B18*B18</f>
        <v>1.0000000000000002E-2</v>
      </c>
      <c r="D18" s="7">
        <f>C18*B18</f>
        <v>1.0000000000000002E-3</v>
      </c>
      <c r="E18" s="36">
        <f t="shared" ref="E18:E31" si="0">$K$7*C18</f>
        <v>4870000000.000001</v>
      </c>
      <c r="F18" s="79">
        <f t="shared" ref="F18:F31" si="1">$K$13*D18</f>
        <v>2.7</v>
      </c>
    </row>
    <row r="19" spans="1:6" x14ac:dyDescent="0.25">
      <c r="A19" s="7">
        <v>2</v>
      </c>
      <c r="B19" s="7">
        <f t="shared" ref="B19:B31" si="2">10^-A19</f>
        <v>0.01</v>
      </c>
      <c r="C19" s="7">
        <f t="shared" ref="C19:C31" si="3">B19*B19</f>
        <v>1E-4</v>
      </c>
      <c r="D19" s="7">
        <f t="shared" ref="D19:D31" si="4">C19*B19</f>
        <v>1.0000000000000002E-6</v>
      </c>
      <c r="E19" s="36">
        <f t="shared" si="0"/>
        <v>48700000</v>
      </c>
      <c r="F19" s="79">
        <f t="shared" si="1"/>
        <v>2.7000000000000001E-3</v>
      </c>
    </row>
    <row r="20" spans="1:6" x14ac:dyDescent="0.25">
      <c r="A20" s="7">
        <v>3</v>
      </c>
      <c r="B20" s="7">
        <f t="shared" si="2"/>
        <v>1E-3</v>
      </c>
      <c r="C20" s="7">
        <f t="shared" si="3"/>
        <v>9.9999999999999995E-7</v>
      </c>
      <c r="D20" s="7">
        <f t="shared" si="4"/>
        <v>1.0000000000000001E-9</v>
      </c>
      <c r="E20" s="36">
        <f t="shared" si="0"/>
        <v>487000</v>
      </c>
      <c r="F20" s="79">
        <f t="shared" si="1"/>
        <v>2.6999999999999996E-6</v>
      </c>
    </row>
    <row r="21" spans="1:6" x14ac:dyDescent="0.25">
      <c r="A21" s="7">
        <v>4</v>
      </c>
      <c r="B21" s="7">
        <f t="shared" si="2"/>
        <v>1E-4</v>
      </c>
      <c r="C21" s="7">
        <f t="shared" si="3"/>
        <v>1E-8</v>
      </c>
      <c r="D21" s="7">
        <f t="shared" si="4"/>
        <v>9.9999999999999998E-13</v>
      </c>
      <c r="E21" s="36">
        <f t="shared" si="0"/>
        <v>4870</v>
      </c>
      <c r="F21" s="79">
        <f t="shared" si="1"/>
        <v>2.6999999999999994E-9</v>
      </c>
    </row>
    <row r="22" spans="1:6" x14ac:dyDescent="0.25">
      <c r="A22" s="7">
        <v>5</v>
      </c>
      <c r="B22" s="7">
        <f t="shared" si="2"/>
        <v>1.0000000000000001E-5</v>
      </c>
      <c r="C22" s="7">
        <f t="shared" si="3"/>
        <v>1.0000000000000002E-10</v>
      </c>
      <c r="D22" s="7">
        <f t="shared" si="4"/>
        <v>1.0000000000000003E-15</v>
      </c>
      <c r="E22" s="36">
        <f t="shared" si="0"/>
        <v>48.70000000000001</v>
      </c>
      <c r="F22" s="79">
        <f t="shared" si="1"/>
        <v>2.7000000000000002E-12</v>
      </c>
    </row>
    <row r="23" spans="1:6" x14ac:dyDescent="0.25">
      <c r="A23" s="7">
        <v>6</v>
      </c>
      <c r="B23" s="7">
        <f t="shared" si="2"/>
        <v>9.9999999999999995E-7</v>
      </c>
      <c r="C23" s="7">
        <f t="shared" si="3"/>
        <v>9.9999999999999998E-13</v>
      </c>
      <c r="D23" s="7">
        <f t="shared" si="4"/>
        <v>9.9999999999999988E-19</v>
      </c>
      <c r="E23" s="36">
        <f t="shared" si="0"/>
        <v>0.48699999999999999</v>
      </c>
      <c r="F23" s="79">
        <f t="shared" si="1"/>
        <v>2.6999999999999993E-15</v>
      </c>
    </row>
    <row r="24" spans="1:6" x14ac:dyDescent="0.25">
      <c r="A24" s="7">
        <v>7</v>
      </c>
      <c r="B24" s="7">
        <f t="shared" si="2"/>
        <v>9.9999999999999995E-8</v>
      </c>
      <c r="C24" s="7">
        <f t="shared" si="3"/>
        <v>9.9999999999999984E-15</v>
      </c>
      <c r="D24" s="7">
        <f t="shared" si="4"/>
        <v>9.9999999999999972E-22</v>
      </c>
      <c r="E24" s="36">
        <f t="shared" si="0"/>
        <v>4.8699999999999993E-3</v>
      </c>
      <c r="F24" s="79">
        <f t="shared" si="1"/>
        <v>2.6999999999999987E-18</v>
      </c>
    </row>
    <row r="25" spans="1:6" x14ac:dyDescent="0.25">
      <c r="A25" s="7">
        <v>8</v>
      </c>
      <c r="B25" s="7">
        <f t="shared" si="2"/>
        <v>1E-8</v>
      </c>
      <c r="C25" s="7">
        <f t="shared" si="3"/>
        <v>1.0000000000000001E-16</v>
      </c>
      <c r="D25" s="7">
        <f t="shared" si="4"/>
        <v>1.0000000000000001E-24</v>
      </c>
      <c r="E25" s="36">
        <f t="shared" si="0"/>
        <v>4.8700000000000005E-5</v>
      </c>
      <c r="F25" s="79">
        <f t="shared" si="1"/>
        <v>2.6999999999999997E-21</v>
      </c>
    </row>
    <row r="26" spans="1:6" x14ac:dyDescent="0.25">
      <c r="A26" s="7">
        <v>9</v>
      </c>
      <c r="B26" s="7">
        <f t="shared" si="2"/>
        <v>1.0000000000000001E-9</v>
      </c>
      <c r="C26" s="7">
        <f t="shared" si="3"/>
        <v>1.0000000000000001E-18</v>
      </c>
      <c r="D26" s="7">
        <f t="shared" si="4"/>
        <v>1.0000000000000002E-27</v>
      </c>
      <c r="E26" s="36">
        <f t="shared" si="0"/>
        <v>4.8700000000000006E-7</v>
      </c>
      <c r="F26" s="79">
        <f t="shared" si="1"/>
        <v>2.7000000000000001E-24</v>
      </c>
    </row>
    <row r="27" spans="1:6" x14ac:dyDescent="0.25">
      <c r="A27" s="7">
        <v>10</v>
      </c>
      <c r="B27" s="7">
        <f t="shared" si="2"/>
        <v>1E-10</v>
      </c>
      <c r="C27" s="7">
        <f t="shared" si="3"/>
        <v>1.0000000000000001E-20</v>
      </c>
      <c r="D27" s="7">
        <f t="shared" si="4"/>
        <v>1.0000000000000001E-30</v>
      </c>
      <c r="E27" s="36">
        <f t="shared" si="0"/>
        <v>4.8700000000000008E-9</v>
      </c>
      <c r="F27" s="79">
        <f t="shared" si="1"/>
        <v>2.6999999999999999E-27</v>
      </c>
    </row>
    <row r="28" spans="1:6" x14ac:dyDescent="0.25">
      <c r="A28" s="7">
        <v>11</v>
      </c>
      <c r="B28" s="7">
        <f t="shared" si="2"/>
        <v>9.9999999999999994E-12</v>
      </c>
      <c r="C28" s="7">
        <f t="shared" si="3"/>
        <v>9.9999999999999993E-23</v>
      </c>
      <c r="D28" s="7">
        <f t="shared" si="4"/>
        <v>9.9999999999999988E-34</v>
      </c>
      <c r="E28" s="36">
        <f t="shared" si="0"/>
        <v>4.8699999999999997E-11</v>
      </c>
      <c r="F28" s="79">
        <f t="shared" si="1"/>
        <v>2.6999999999999992E-30</v>
      </c>
    </row>
    <row r="29" spans="1:6" x14ac:dyDescent="0.25">
      <c r="A29" s="7">
        <v>12</v>
      </c>
      <c r="B29" s="7">
        <f t="shared" si="2"/>
        <v>9.9999999999999998E-13</v>
      </c>
      <c r="C29" s="7">
        <f t="shared" si="3"/>
        <v>9.9999999999999992E-25</v>
      </c>
      <c r="D29" s="7">
        <f t="shared" si="4"/>
        <v>9.9999999999999994E-37</v>
      </c>
      <c r="E29" s="36">
        <f t="shared" si="0"/>
        <v>4.8699999999999994E-13</v>
      </c>
      <c r="F29" s="79">
        <f t="shared" si="1"/>
        <v>2.6999999999999994E-33</v>
      </c>
    </row>
    <row r="30" spans="1:6" x14ac:dyDescent="0.25">
      <c r="A30" s="7">
        <v>13</v>
      </c>
      <c r="B30" s="7">
        <f t="shared" si="2"/>
        <v>1E-13</v>
      </c>
      <c r="C30" s="7">
        <f t="shared" si="3"/>
        <v>1E-26</v>
      </c>
      <c r="D30" s="7">
        <f t="shared" si="4"/>
        <v>1.0000000000000001E-39</v>
      </c>
      <c r="E30" s="36">
        <f t="shared" si="0"/>
        <v>4.8699999999999999E-15</v>
      </c>
      <c r="F30" s="79">
        <f t="shared" si="1"/>
        <v>2.6999999999999997E-36</v>
      </c>
    </row>
    <row r="31" spans="1:6" x14ac:dyDescent="0.25">
      <c r="A31" s="7">
        <v>14</v>
      </c>
      <c r="B31" s="7">
        <f t="shared" si="2"/>
        <v>1E-14</v>
      </c>
      <c r="C31" s="7">
        <f t="shared" si="3"/>
        <v>9.9999999999999997E-29</v>
      </c>
      <c r="D31" s="7">
        <f t="shared" si="4"/>
        <v>1E-42</v>
      </c>
      <c r="E31" s="36">
        <f t="shared" si="0"/>
        <v>4.8700000000000001E-17</v>
      </c>
      <c r="F31" s="79">
        <f t="shared" si="1"/>
        <v>2.6999999999999997E-39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Gy3-adat</vt:lpstr>
      <vt:lpstr>foszfát</vt:lpstr>
      <vt:lpstr>Cu(OH)2</vt:lpstr>
      <vt:lpstr>vashidr.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dcterms:created xsi:type="dcterms:W3CDTF">2015-06-05T18:19:34Z</dcterms:created>
  <dcterms:modified xsi:type="dcterms:W3CDTF">2021-02-27T16:01:26Z</dcterms:modified>
</cp:coreProperties>
</file>