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F:\TL2022\Oktatás\KemalapL22\"/>
    </mc:Choice>
  </mc:AlternateContent>
  <xr:revisionPtr revIDLastSave="0" documentId="13_ncr:1_{62F8B806-8B5D-4231-A823-6C384FBD3B4C}" xr6:coauthVersionLast="47" xr6:coauthVersionMax="47" xr10:uidLastSave="{00000000-0000-0000-0000-000000000000}"/>
  <bookViews>
    <workbookView xWindow="255" yWindow="4395" windowWidth="17505" windowHeight="11505" xr2:uid="{00000000-000D-0000-FFFF-FFFF00000000}"/>
  </bookViews>
  <sheets>
    <sheet name="pH" sheetId="11" r:id="rId1"/>
    <sheet name="foszfát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1" l="1"/>
  <c r="J23" i="11" s="1"/>
  <c r="D25" i="11" s="1"/>
  <c r="G25" i="11" s="1"/>
  <c r="E20" i="11"/>
  <c r="G20" i="11" s="1"/>
  <c r="E19" i="11"/>
  <c r="G19" i="11" s="1"/>
  <c r="D13" i="11"/>
  <c r="L11" i="11"/>
  <c r="C10" i="11"/>
  <c r="E10" i="11" s="1"/>
  <c r="G10" i="11" s="1"/>
  <c r="I10" i="11" s="1"/>
  <c r="D7" i="11"/>
  <c r="L4" i="11"/>
  <c r="C4" i="11"/>
  <c r="E4" i="11" s="1"/>
  <c r="G4" i="11" s="1"/>
  <c r="I4" i="11" l="1"/>
  <c r="F13" i="11"/>
  <c r="I13" i="11" s="1"/>
  <c r="K13" i="11" s="1"/>
  <c r="L14" i="11" s="1"/>
  <c r="F7" i="11"/>
  <c r="I7" i="11" s="1"/>
  <c r="K7" i="11" s="1"/>
  <c r="K10" i="11"/>
  <c r="G21" i="11"/>
  <c r="I7" i="10" l="1"/>
  <c r="F11" i="10" s="1"/>
  <c r="C7" i="10"/>
  <c r="E7" i="10" s="1"/>
  <c r="G7" i="10" s="1"/>
  <c r="C10" i="10" s="1"/>
  <c r="C6" i="10"/>
  <c r="H4" i="10"/>
  <c r="D4" i="10"/>
  <c r="G6" i="10" s="1"/>
  <c r="B10" i="10" s="1"/>
  <c r="H13" i="10" l="1"/>
  <c r="F15" i="10" s="1"/>
  <c r="H16" i="10" s="1"/>
</calcChain>
</file>

<file path=xl/sharedStrings.xml><?xml version="1.0" encoding="utf-8"?>
<sst xmlns="http://schemas.openxmlformats.org/spreadsheetml/2006/main" count="102" uniqueCount="81">
  <si>
    <t>mol/l</t>
  </si>
  <si>
    <t>2.</t>
  </si>
  <si>
    <t>g/mol</t>
  </si>
  <si>
    <t>g/l =</t>
  </si>
  <si>
    <t>Hány ppm lesz, ha</t>
  </si>
  <si>
    <t xml:space="preserve"> + x</t>
  </si>
  <si>
    <t>x =</t>
  </si>
  <si>
    <t xml:space="preserve"> ppm.     </t>
  </si>
  <si>
    <t xml:space="preserve">  Atomtömegek: Fe-56, Cl-35,5, P-31, O-16)</t>
  </si>
  <si>
    <r>
      <t>Oldhatósági szorzat L(FePO</t>
    </r>
    <r>
      <rPr>
        <vertAlign val="subscript"/>
        <sz val="12"/>
        <rFont val="Times New Roman"/>
        <family val="1"/>
        <charset val="238"/>
      </rPr>
      <t>4</t>
    </r>
    <r>
      <rPr>
        <sz val="12"/>
        <rFont val="Times New Roman"/>
        <family val="1"/>
        <charset val="238"/>
      </rPr>
      <t>)=</t>
    </r>
  </si>
  <si>
    <r>
      <t>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szennyvíz PO</t>
    </r>
    <r>
      <rPr>
        <vertAlign val="subscript"/>
        <sz val="12"/>
        <rFont val="Times New Roman"/>
        <family val="1"/>
        <charset val="238"/>
      </rPr>
      <t>4</t>
    </r>
    <r>
      <rPr>
        <vertAlign val="superscript"/>
        <sz val="12"/>
        <rFont val="Times New Roman"/>
        <family val="1"/>
        <charset val="238"/>
      </rPr>
      <t>3-</t>
    </r>
    <r>
      <rPr>
        <sz val="12"/>
        <rFont val="Times New Roman"/>
        <family val="1"/>
        <charset val="238"/>
      </rPr>
      <t xml:space="preserve"> koncentrációja</t>
    </r>
  </si>
  <si>
    <r>
      <t xml:space="preserve"> kg FeCl</t>
    </r>
    <r>
      <rPr>
        <vertAlign val="sub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-at adunk hozzá?</t>
    </r>
  </si>
  <si>
    <r>
      <rPr>
        <b/>
        <sz val="12"/>
        <rFont val="Times New Roman"/>
        <family val="1"/>
        <charset val="238"/>
      </rPr>
      <t>[Fe</t>
    </r>
    <r>
      <rPr>
        <b/>
        <vertAlign val="superscript"/>
        <sz val="12"/>
        <rFont val="Times New Roman"/>
        <family val="1"/>
        <charset val="238"/>
      </rPr>
      <t>+++</t>
    </r>
    <r>
      <rPr>
        <b/>
        <sz val="12"/>
        <rFont val="Times New Roman"/>
        <family val="1"/>
        <charset val="238"/>
      </rPr>
      <t>] * [PO</t>
    </r>
    <r>
      <rPr>
        <b/>
        <vertAlign val="subscript"/>
        <sz val="12"/>
        <rFont val="Times New Roman"/>
        <family val="1"/>
        <charset val="238"/>
      </rPr>
      <t>4</t>
    </r>
    <r>
      <rPr>
        <b/>
        <vertAlign val="superscript"/>
        <sz val="12"/>
        <rFont val="Times New Roman"/>
        <family val="1"/>
        <charset val="238"/>
      </rPr>
      <t>---</t>
    </r>
    <r>
      <rPr>
        <b/>
        <sz val="12"/>
        <rFont val="Times New Roman"/>
        <family val="1"/>
        <charset val="238"/>
      </rPr>
      <t xml:space="preserve">] </t>
    </r>
    <r>
      <rPr>
        <sz val="12"/>
        <rFont val="Times New Roman"/>
        <family val="1"/>
        <charset val="238"/>
      </rPr>
      <t>= (</t>
    </r>
  </si>
  <si>
    <t>x</t>
  </si>
  <si>
    <t>M(foszfát)=</t>
  </si>
  <si>
    <t>M(vasklorid)=</t>
  </si>
  <si>
    <t>mg/l =</t>
  </si>
  <si>
    <t>kg/m3 =</t>
  </si>
  <si>
    <t xml:space="preserve">x = </t>
  </si>
  <si>
    <r>
      <t>[PO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vertAlign val="superscript"/>
        <sz val="11"/>
        <color theme="1"/>
        <rFont val="Calibri"/>
        <family val="2"/>
        <charset val="238"/>
        <scheme val="minor"/>
      </rPr>
      <t>---</t>
    </r>
    <r>
      <rPr>
        <sz val="11"/>
        <color theme="1"/>
        <rFont val="Calibri"/>
        <family val="2"/>
        <scheme val="minor"/>
      </rPr>
      <t>]=</t>
    </r>
  </si>
  <si>
    <r>
      <t>[FeCl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scheme val="minor"/>
      </rPr>
      <t>]=</t>
    </r>
  </si>
  <si>
    <t>0,001053-x</t>
  </si>
  <si>
    <t>0,001231-0,001053+x</t>
  </si>
  <si>
    <r>
      <t xml:space="preserve">     PO</t>
    </r>
    <r>
      <rPr>
        <vertAlign val="subscript"/>
        <sz val="12"/>
        <rFont val="Times New Roman"/>
        <family val="1"/>
        <charset val="238"/>
      </rPr>
      <t>4</t>
    </r>
    <r>
      <rPr>
        <vertAlign val="superscript"/>
        <sz val="12"/>
        <rFont val="Times New Roman"/>
        <family val="1"/>
        <charset val="238"/>
      </rPr>
      <t>3-</t>
    </r>
    <r>
      <rPr>
        <sz val="12"/>
        <rFont val="Times New Roman"/>
        <family val="1"/>
        <charset val="238"/>
      </rPr>
      <t xml:space="preserve"> + Fe</t>
    </r>
    <r>
      <rPr>
        <vertAlign val="superscript"/>
        <sz val="12"/>
        <rFont val="Times New Roman"/>
        <family val="1"/>
        <charset val="238"/>
      </rPr>
      <t>+++</t>
    </r>
    <r>
      <rPr>
        <sz val="12"/>
        <rFont val="Times New Roman"/>
        <family val="1"/>
        <charset val="238"/>
      </rPr>
      <t xml:space="preserve"> + 3*Cl</t>
    </r>
    <r>
      <rPr>
        <vertAlign val="superscript"/>
        <sz val="12"/>
        <rFont val="Times New Roman"/>
        <family val="1"/>
        <charset val="238"/>
      </rPr>
      <t>-</t>
    </r>
    <r>
      <rPr>
        <sz val="12"/>
        <rFont val="Times New Roman"/>
        <family val="1"/>
        <charset val="238"/>
      </rPr>
      <t xml:space="preserve"> = 3*Cl</t>
    </r>
    <r>
      <rPr>
        <vertAlign val="superscript"/>
        <sz val="12"/>
        <rFont val="Times New Roman"/>
        <family val="1"/>
        <charset val="238"/>
      </rPr>
      <t>-</t>
    </r>
    <r>
      <rPr>
        <sz val="12"/>
        <rFont val="Times New Roman"/>
        <family val="1"/>
        <charset val="238"/>
      </rPr>
      <t xml:space="preserve">   +   FePO</t>
    </r>
    <r>
      <rPr>
        <vertAlign val="subscript"/>
        <sz val="12"/>
        <rFont val="Times New Roman"/>
        <family val="1"/>
        <charset val="238"/>
      </rPr>
      <t>4</t>
    </r>
    <r>
      <rPr>
        <sz val="12"/>
        <rFont val="Times New Roman"/>
        <family val="1"/>
        <charset val="238"/>
      </rPr>
      <t xml:space="preserve">     +      Fe</t>
    </r>
    <r>
      <rPr>
        <vertAlign val="superscript"/>
        <sz val="12"/>
        <rFont val="Times New Roman"/>
        <family val="1"/>
        <charset val="238"/>
      </rPr>
      <t>+++</t>
    </r>
    <r>
      <rPr>
        <sz val="12"/>
        <rFont val="Times New Roman"/>
        <family val="1"/>
        <charset val="238"/>
      </rPr>
      <t xml:space="preserve">      +    PO</t>
    </r>
    <r>
      <rPr>
        <vertAlign val="subscript"/>
        <sz val="12"/>
        <rFont val="Times New Roman"/>
        <family val="1"/>
        <charset val="238"/>
      </rPr>
      <t>4</t>
    </r>
    <r>
      <rPr>
        <vertAlign val="superscript"/>
        <sz val="12"/>
        <rFont val="Times New Roman"/>
        <family val="1"/>
        <charset val="238"/>
      </rPr>
      <t>---</t>
    </r>
  </si>
  <si>
    <t>különbség:</t>
  </si>
  <si>
    <r>
      <t>mg/dm</t>
    </r>
    <r>
      <rPr>
        <b/>
        <vertAlign val="superscript"/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 xml:space="preserve"> PO</t>
    </r>
    <r>
      <rPr>
        <b/>
        <vertAlign val="subscript"/>
        <sz val="12"/>
        <rFont val="Times New Roman"/>
        <family val="1"/>
        <charset val="238"/>
      </rPr>
      <t>4</t>
    </r>
    <r>
      <rPr>
        <b/>
        <vertAlign val="superscript"/>
        <sz val="12"/>
        <rFont val="Times New Roman"/>
        <family val="1"/>
        <charset val="238"/>
      </rPr>
      <t>---</t>
    </r>
    <r>
      <rPr>
        <b/>
        <sz val="12"/>
        <rFont val="Times New Roman"/>
        <family val="1"/>
        <charset val="238"/>
      </rPr>
      <t xml:space="preserve"> =</t>
    </r>
  </si>
  <si>
    <t xml:space="preserve"> 1000*x*M(foszfát) =</t>
  </si>
  <si>
    <t>ppm</t>
  </si>
  <si>
    <r>
      <t xml:space="preserve"> x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+0,000178x - 1,3E-22 = 0</t>
    </r>
  </si>
  <si>
    <t>pH számítások</t>
  </si>
  <si>
    <t>atomtömegek: C-12, O-16, H-1, Cl-35,5, Na-23</t>
  </si>
  <si>
    <t xml:space="preserve">1.a </t>
  </si>
  <si>
    <t>Hány %-os az a HCl oldat, amelynek pH-ja 1?</t>
  </si>
  <si>
    <r>
      <t>[H</t>
    </r>
    <r>
      <rPr>
        <vertAlign val="superscript"/>
        <sz val="12"/>
        <color theme="1"/>
        <rFont val="Times New Roman"/>
        <family val="1"/>
        <charset val="238"/>
      </rPr>
      <t>+</t>
    </r>
    <r>
      <rPr>
        <sz val="12"/>
        <color theme="1"/>
        <rFont val="Times New Roman"/>
        <family val="1"/>
        <charset val="238"/>
      </rPr>
      <t xml:space="preserve">] = </t>
    </r>
  </si>
  <si>
    <t xml:space="preserve">[HCl] = </t>
  </si>
  <si>
    <t>mol/l =</t>
  </si>
  <si>
    <t>mol/100ml =</t>
  </si>
  <si>
    <t>% (g/100ml)</t>
  </si>
  <si>
    <t xml:space="preserve">M = </t>
  </si>
  <si>
    <t>1.b</t>
  </si>
  <si>
    <t xml:space="preserve">1%-os HCl </t>
  </si>
  <si>
    <t>pH=?</t>
  </si>
  <si>
    <t>g/100 ml=</t>
  </si>
  <si>
    <t>mol/l HCl</t>
  </si>
  <si>
    <r>
      <t>[H</t>
    </r>
    <r>
      <rPr>
        <vertAlign val="superscript"/>
        <sz val="12"/>
        <color theme="1"/>
        <rFont val="Times New Roman"/>
        <family val="1"/>
        <charset val="238"/>
      </rPr>
      <t>+</t>
    </r>
    <r>
      <rPr>
        <sz val="12"/>
        <color theme="1"/>
        <rFont val="Times New Roman"/>
        <family val="1"/>
        <charset val="238"/>
      </rPr>
      <t>]=[HCl]=</t>
    </r>
  </si>
  <si>
    <t xml:space="preserve">pH = </t>
  </si>
  <si>
    <t>1.c</t>
  </si>
  <si>
    <t>Hány %-os az a NaOH oldat, amelynek pH-ja 13?</t>
  </si>
  <si>
    <t xml:space="preserve">pOH = </t>
  </si>
  <si>
    <r>
      <t>[OH</t>
    </r>
    <r>
      <rPr>
        <vertAlign val="superscript"/>
        <sz val="12"/>
        <color theme="1"/>
        <rFont val="Times New Roman"/>
        <family val="1"/>
        <charset val="238"/>
      </rPr>
      <t>-</t>
    </r>
    <r>
      <rPr>
        <sz val="12"/>
        <color theme="1"/>
        <rFont val="Times New Roman"/>
        <family val="1"/>
        <charset val="238"/>
      </rPr>
      <t xml:space="preserve">] = </t>
    </r>
  </si>
  <si>
    <t xml:space="preserve"> =[NaOH]=</t>
  </si>
  <si>
    <t>%(g/100ml)</t>
  </si>
  <si>
    <t>1.d</t>
  </si>
  <si>
    <t xml:space="preserve">1%-os NaOH </t>
  </si>
  <si>
    <t>g/l NaOH =</t>
  </si>
  <si>
    <t>mol/l NaOH</t>
  </si>
  <si>
    <r>
      <t xml:space="preserve"> = [OH</t>
    </r>
    <r>
      <rPr>
        <vertAlign val="superscript"/>
        <sz val="12"/>
        <color theme="1"/>
        <rFont val="Times New Roman"/>
        <family val="1"/>
        <charset val="238"/>
      </rPr>
      <t>-</t>
    </r>
    <r>
      <rPr>
        <sz val="12"/>
        <color theme="1"/>
        <rFont val="Times New Roman"/>
        <family val="1"/>
        <charset val="238"/>
      </rPr>
      <t xml:space="preserve">] = </t>
    </r>
  </si>
  <si>
    <t xml:space="preserve">pH = 14 - pOH = </t>
  </si>
  <si>
    <r>
      <rPr>
        <b/>
        <sz val="12"/>
        <color rgb="FF0070C0"/>
        <rFont val="Times New Roman"/>
        <family val="1"/>
        <charset val="238"/>
      </rPr>
      <t>10 m</t>
    </r>
    <r>
      <rPr>
        <b/>
        <vertAlign val="superscript"/>
        <sz val="12"/>
        <color rgb="FF0070C0"/>
        <rFont val="Times New Roman"/>
        <family val="1"/>
        <charset val="238"/>
      </rPr>
      <t>3</t>
    </r>
    <r>
      <rPr>
        <b/>
        <sz val="12"/>
        <color rgb="FF0070C0"/>
        <rFont val="Times New Roman"/>
        <family val="1"/>
        <charset val="238"/>
      </rPr>
      <t xml:space="preserve"> 13 pH</t>
    </r>
    <r>
      <rPr>
        <sz val="12"/>
        <color theme="1"/>
        <rFont val="Times New Roman"/>
        <family val="1"/>
        <charset val="238"/>
      </rPr>
      <t>-jú szennyvízhez hány dm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70C0"/>
        <rFont val="Times New Roman"/>
        <family val="1"/>
        <charset val="238"/>
      </rPr>
      <t>37%-os HCl</t>
    </r>
    <r>
      <rPr>
        <sz val="12"/>
        <color theme="1"/>
        <rFont val="Times New Roman"/>
        <family val="1"/>
        <charset val="238"/>
      </rPr>
      <t xml:space="preserve">-t kell adnunk, hogy a </t>
    </r>
    <r>
      <rPr>
        <b/>
        <sz val="12"/>
        <color rgb="FF0070C0"/>
        <rFont val="Times New Roman"/>
        <family val="1"/>
        <charset val="238"/>
      </rPr>
      <t>pH 8</t>
    </r>
    <r>
      <rPr>
        <sz val="12"/>
        <color theme="1"/>
        <rFont val="Times New Roman"/>
        <family val="1"/>
        <charset val="238"/>
      </rPr>
      <t xml:space="preserve"> legyen?</t>
    </r>
  </si>
  <si>
    <t>pH+pOH=14</t>
  </si>
  <si>
    <r>
      <t>10 m</t>
    </r>
    <r>
      <rPr>
        <b/>
        <vertAlign val="superscript"/>
        <sz val="12"/>
        <color rgb="FF0070C0"/>
        <rFont val="Times New Roman"/>
        <family val="1"/>
        <charset val="238"/>
      </rPr>
      <t>3</t>
    </r>
    <r>
      <rPr>
        <b/>
        <sz val="12"/>
        <color rgb="FF0070C0"/>
        <rFont val="Times New Roman"/>
        <family val="1"/>
        <charset val="238"/>
      </rPr>
      <t xml:space="preserve"> =</t>
    </r>
  </si>
  <si>
    <t>liter szennyvíz</t>
  </si>
  <si>
    <t>pH = 13</t>
  </si>
  <si>
    <t>pOH = 1</t>
  </si>
  <si>
    <r>
      <t>[OH</t>
    </r>
    <r>
      <rPr>
        <b/>
        <vertAlign val="superscript"/>
        <sz val="12"/>
        <rFont val="Times New Roman"/>
        <family val="1"/>
        <charset val="238"/>
      </rPr>
      <t>-</t>
    </r>
    <r>
      <rPr>
        <b/>
        <sz val="12"/>
        <rFont val="Times New Roman"/>
        <family val="1"/>
        <charset val="238"/>
      </rPr>
      <t>]=</t>
    </r>
  </si>
  <si>
    <t>mol/liter</t>
  </si>
  <si>
    <r>
      <t>mol [OH</t>
    </r>
    <r>
      <rPr>
        <b/>
        <vertAlign val="superscript"/>
        <sz val="12"/>
        <rFont val="Times New Roman"/>
        <family val="1"/>
        <charset val="238"/>
      </rPr>
      <t>-</t>
    </r>
    <r>
      <rPr>
        <b/>
        <sz val="12"/>
        <rFont val="Times New Roman"/>
        <family val="1"/>
        <charset val="238"/>
      </rPr>
      <t>]</t>
    </r>
  </si>
  <si>
    <t>pH = 8</t>
  </si>
  <si>
    <t>pOH = 6</t>
  </si>
  <si>
    <t>közömbösítendő:</t>
  </si>
  <si>
    <t>kerekítve:</t>
  </si>
  <si>
    <r>
      <t>HCl + OH</t>
    </r>
    <r>
      <rPr>
        <b/>
        <vertAlign val="superscript"/>
        <sz val="12"/>
        <rFont val="Times New Roman"/>
        <family val="1"/>
        <charset val="238"/>
      </rPr>
      <t>-</t>
    </r>
    <r>
      <rPr>
        <b/>
        <sz val="12"/>
        <rFont val="Times New Roman"/>
        <family val="1"/>
        <charset val="238"/>
      </rPr>
      <t xml:space="preserve"> = H</t>
    </r>
    <r>
      <rPr>
        <b/>
        <vertAlign val="sub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>O + Cl</t>
    </r>
    <r>
      <rPr>
        <b/>
        <vertAlign val="superscript"/>
        <sz val="12"/>
        <rFont val="Times New Roman"/>
        <family val="1"/>
        <charset val="238"/>
      </rPr>
      <t>-</t>
    </r>
  </si>
  <si>
    <r>
      <t>1 mol OH</t>
    </r>
    <r>
      <rPr>
        <b/>
        <vertAlign val="superscript"/>
        <sz val="12"/>
        <rFont val="Times New Roman"/>
        <family val="1"/>
        <charset val="238"/>
      </rPr>
      <t>-</t>
    </r>
    <r>
      <rPr>
        <b/>
        <sz val="12"/>
        <rFont val="Times New Roman"/>
        <family val="1"/>
        <charset val="238"/>
      </rPr>
      <t xml:space="preserve"> -hoz kell 1 mol HCl</t>
    </r>
  </si>
  <si>
    <t>A reakcióhoz kell:</t>
  </si>
  <si>
    <t>mol HCl</t>
  </si>
  <si>
    <t xml:space="preserve">M (HCl) = </t>
  </si>
  <si>
    <t>g HCl</t>
  </si>
  <si>
    <r>
      <t>1 dm</t>
    </r>
    <r>
      <rPr>
        <b/>
        <vertAlign val="superscript"/>
        <sz val="12"/>
        <rFont val="Times New Roman"/>
        <family val="1"/>
        <charset val="238"/>
      </rPr>
      <t>3</t>
    </r>
  </si>
  <si>
    <t>37% HCl</t>
  </si>
  <si>
    <r>
      <t>dm</t>
    </r>
    <r>
      <rPr>
        <b/>
        <vertAlign val="superscript"/>
        <sz val="12"/>
        <color rgb="FF0070C0"/>
        <rFont val="Times New Roman"/>
        <family val="1"/>
        <charset val="238"/>
      </rPr>
      <t>3</t>
    </r>
    <r>
      <rPr>
        <b/>
        <sz val="12"/>
        <color rgb="FF0070C0"/>
        <rFont val="Times New Roman"/>
        <family val="1"/>
        <charset val="238"/>
      </rPr>
      <t xml:space="preserve"> 37%-os HCl kell</t>
    </r>
  </si>
  <si>
    <r>
      <t>0,00018+x)*x = x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+0,00018x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</si>
</sst>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0.000000"/>
    <numFmt numFmtId="169" formatCode="_-* #,##0_-;\-* #,##0_-;_-* &quot;-&quot;??_-;_-@_-"/>
    <numFmt numFmtId="170" formatCode="_-* #,##0.000_-;\-* #,##0.000_-;_-* &quot;-&quot;??_-;_-@_-"/>
  </numFmts>
  <fonts count="19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vertAlign val="subscript"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vertAlign val="subscript"/>
      <sz val="12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sz val="11"/>
      <name val="Calibri"/>
      <family val="2"/>
      <scheme val="minor"/>
    </font>
    <font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2"/>
      <color rgb="FF0070C0"/>
      <name val="Times New Roman"/>
      <family val="1"/>
      <charset val="238"/>
    </font>
    <font>
      <b/>
      <vertAlign val="superscript"/>
      <sz val="12"/>
      <color rgb="FF0070C0"/>
      <name val="Times New Roman"/>
      <family val="1"/>
      <charset val="238"/>
    </font>
    <font>
      <b/>
      <sz val="12"/>
      <color theme="9" tint="-0.249977111117893"/>
      <name val="Times New Roman"/>
      <family val="1"/>
      <charset val="238"/>
    </font>
    <font>
      <sz val="12"/>
      <color rgb="FF0070C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57">
    <xf numFmtId="0" fontId="0" fillId="0" borderId="0" xfId="0"/>
    <xf numFmtId="11" fontId="0" fillId="0" borderId="0" xfId="0" applyNumberFormat="1"/>
    <xf numFmtId="0" fontId="0" fillId="2" borderId="0" xfId="0" applyFill="1"/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11" fontId="10" fillId="0" borderId="0" xfId="0" applyNumberFormat="1" applyFont="1"/>
    <xf numFmtId="0" fontId="10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5" fontId="0" fillId="0" borderId="0" xfId="0" applyNumberFormat="1"/>
    <xf numFmtId="165" fontId="0" fillId="2" borderId="6" xfId="0" applyNumberFormat="1" applyFill="1" applyBorder="1"/>
    <xf numFmtId="11" fontId="0" fillId="3" borderId="0" xfId="0" applyNumberFormat="1" applyFill="1"/>
    <xf numFmtId="0" fontId="12" fillId="0" borderId="0" xfId="0" applyFont="1"/>
    <xf numFmtId="0" fontId="0" fillId="2" borderId="3" xfId="0" applyFill="1" applyBorder="1"/>
    <xf numFmtId="0" fontId="6" fillId="2" borderId="4" xfId="0" applyFont="1" applyFill="1" applyBorder="1" applyAlignment="1">
      <alignment horizontal="right"/>
    </xf>
    <xf numFmtId="11" fontId="12" fillId="2" borderId="3" xfId="0" applyNumberFormat="1" applyFont="1" applyFill="1" applyBorder="1"/>
    <xf numFmtId="0" fontId="12" fillId="2" borderId="4" xfId="0" applyFont="1" applyFill="1" applyBorder="1"/>
    <xf numFmtId="0" fontId="12" fillId="0" borderId="0" xfId="0" applyFont="1" applyAlignment="1">
      <alignment horizontal="right"/>
    </xf>
    <xf numFmtId="165" fontId="0" fillId="3" borderId="0" xfId="0" applyNumberFormat="1" applyFill="1"/>
    <xf numFmtId="0" fontId="10" fillId="0" borderId="0" xfId="0" applyFont="1" applyAlignment="1">
      <alignment horizontal="left"/>
    </xf>
    <xf numFmtId="0" fontId="12" fillId="0" borderId="1" xfId="0" applyFont="1" applyBorder="1"/>
    <xf numFmtId="0" fontId="12" fillId="0" borderId="2" xfId="0" applyFont="1" applyBorder="1"/>
    <xf numFmtId="164" fontId="10" fillId="0" borderId="0" xfId="0" applyNumberFormat="1" applyFont="1"/>
    <xf numFmtId="0" fontId="12" fillId="0" borderId="1" xfId="0" applyFont="1" applyBorder="1" applyAlignment="1">
      <alignment horizontal="right"/>
    </xf>
    <xf numFmtId="164" fontId="12" fillId="0" borderId="2" xfId="0" applyNumberFormat="1" applyFont="1" applyBorder="1" applyAlignment="1">
      <alignment horizontal="center"/>
    </xf>
    <xf numFmtId="2" fontId="10" fillId="0" borderId="0" xfId="0" applyNumberFormat="1" applyFont="1"/>
    <xf numFmtId="164" fontId="10" fillId="0" borderId="0" xfId="0" applyNumberFormat="1" applyFont="1" applyAlignment="1">
      <alignment horizontal="center"/>
    </xf>
    <xf numFmtId="0" fontId="10" fillId="0" borderId="1" xfId="0" applyFont="1" applyBorder="1"/>
    <xf numFmtId="0" fontId="15" fillId="0" borderId="0" xfId="0" applyFont="1"/>
    <xf numFmtId="169" fontId="17" fillId="2" borderId="0" xfId="1" applyNumberFormat="1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2" borderId="0" xfId="0" applyFont="1" applyFill="1"/>
    <xf numFmtId="169" fontId="6" fillId="2" borderId="0" xfId="0" applyNumberFormat="1" applyFont="1" applyFill="1"/>
    <xf numFmtId="0" fontId="6" fillId="0" borderId="0" xfId="0" applyFont="1" applyAlignment="1">
      <alignment horizontal="left"/>
    </xf>
    <xf numFmtId="170" fontId="6" fillId="2" borderId="0" xfId="0" applyNumberFormat="1" applyFont="1" applyFill="1"/>
    <xf numFmtId="170" fontId="6" fillId="0" borderId="0" xfId="0" applyNumberFormat="1" applyFont="1"/>
    <xf numFmtId="0" fontId="6" fillId="0" borderId="5" xfId="0" applyFont="1" applyBorder="1"/>
    <xf numFmtId="0" fontId="15" fillId="0" borderId="7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10" fillId="0" borderId="10" xfId="0" applyFont="1" applyBorder="1"/>
    <xf numFmtId="169" fontId="12" fillId="0" borderId="10" xfId="0" applyNumberFormat="1" applyFont="1" applyBorder="1"/>
    <xf numFmtId="0" fontId="6" fillId="0" borderId="11" xfId="0" applyFont="1" applyBorder="1"/>
    <xf numFmtId="43" fontId="13" fillId="2" borderId="1" xfId="0" applyNumberFormat="1" applyFont="1" applyFill="1" applyBorder="1"/>
    <xf numFmtId="0" fontId="15" fillId="2" borderId="12" xfId="0" applyFont="1" applyFill="1" applyBorder="1"/>
    <xf numFmtId="0" fontId="18" fillId="2" borderId="2" xfId="0" applyFont="1" applyFill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164" fontId="12" fillId="0" borderId="0" xfId="0" applyNumberFormat="1" applyFont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677922</xdr:colOff>
      <xdr:row>25</xdr:row>
      <xdr:rowOff>0</xdr:rowOff>
    </xdr:from>
    <xdr:ext cx="45719" cy="155558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3CB05EA2-EC1D-4A6D-9831-2C560D97A7DB}"/>
            </a:ext>
          </a:extLst>
        </xdr:cNvPr>
        <xdr:cNvSpPr txBox="1"/>
      </xdr:nvSpPr>
      <xdr:spPr>
        <a:xfrm flipH="1">
          <a:off x="6935847" y="10147300"/>
          <a:ext cx="45719" cy="1555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12</xdr:row>
      <xdr:rowOff>0</xdr:rowOff>
    </xdr:from>
    <xdr:to>
      <xdr:col>11</xdr:col>
      <xdr:colOff>486536</xdr:colOff>
      <xdr:row>14</xdr:row>
      <xdr:rowOff>112102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F1E894D2-5C31-4836-A703-200871C1C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9962" y="2667000"/>
          <a:ext cx="1702806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04A3B-8B5D-4E54-8118-A35519876569}">
  <dimension ref="A1:M25"/>
  <sheetViews>
    <sheetView tabSelected="1" zoomScale="130" zoomScaleNormal="130" workbookViewId="0"/>
  </sheetViews>
  <sheetFormatPr defaultRowHeight="15.75" x14ac:dyDescent="0.25"/>
  <cols>
    <col min="1" max="1" width="3.28515625" style="10" customWidth="1"/>
    <col min="2" max="2" width="8.7109375" style="10" customWidth="1"/>
    <col min="3" max="3" width="10" style="10" bestFit="1" customWidth="1"/>
    <col min="4" max="4" width="11.85546875" style="10" customWidth="1"/>
    <col min="5" max="5" width="11.140625" style="10" customWidth="1"/>
    <col min="6" max="6" width="10.28515625" style="10" customWidth="1"/>
    <col min="7" max="7" width="11.42578125" style="10" customWidth="1"/>
    <col min="8" max="8" width="12.5703125" style="10" bestFit="1" customWidth="1"/>
    <col min="9" max="9" width="10.5703125" style="10" customWidth="1"/>
    <col min="10" max="10" width="12.28515625" style="10" customWidth="1"/>
    <col min="11" max="11" width="10.5703125" style="10" customWidth="1"/>
    <col min="12" max="12" width="11.85546875" style="10" customWidth="1"/>
    <col min="13" max="13" width="9.140625" style="10"/>
    <col min="14" max="14" width="9.42578125" style="10" bestFit="1" customWidth="1"/>
    <col min="15" max="16384" width="9.140625" style="10"/>
  </cols>
  <sheetData>
    <row r="1" spans="1:13" x14ac:dyDescent="0.25">
      <c r="A1" s="7" t="s">
        <v>29</v>
      </c>
      <c r="D1" s="10" t="s">
        <v>30</v>
      </c>
      <c r="E1" s="9"/>
      <c r="F1" s="25"/>
      <c r="G1" s="9"/>
      <c r="I1" s="11"/>
    </row>
    <row r="2" spans="1:13" x14ac:dyDescent="0.25">
      <c r="A2" s="7"/>
      <c r="E2" s="9"/>
      <c r="F2" s="25"/>
      <c r="G2" s="9"/>
      <c r="I2" s="11"/>
    </row>
    <row r="3" spans="1:13" ht="16.5" thickBot="1" x14ac:dyDescent="0.3">
      <c r="A3" s="18" t="s">
        <v>31</v>
      </c>
      <c r="B3" s="10" t="s">
        <v>32</v>
      </c>
      <c r="I3" s="11"/>
    </row>
    <row r="4" spans="1:13" ht="19.5" thickBot="1" x14ac:dyDescent="0.3">
      <c r="B4" s="9" t="s">
        <v>33</v>
      </c>
      <c r="C4" s="10">
        <f>POWER(10,-1)</f>
        <v>0.1</v>
      </c>
      <c r="D4" s="9" t="s">
        <v>34</v>
      </c>
      <c r="E4" s="10">
        <f>C4</f>
        <v>0.1</v>
      </c>
      <c r="F4" s="10" t="s">
        <v>35</v>
      </c>
      <c r="G4" s="10">
        <f>E4/10</f>
        <v>0.01</v>
      </c>
      <c r="H4" s="10" t="s">
        <v>36</v>
      </c>
      <c r="I4" s="26">
        <f>G4*L4</f>
        <v>0.36499999999999999</v>
      </c>
      <c r="J4" s="27" t="s">
        <v>37</v>
      </c>
      <c r="K4" s="9" t="s">
        <v>38</v>
      </c>
      <c r="L4" s="10">
        <f>1+35.5</f>
        <v>36.5</v>
      </c>
      <c r="M4" s="10" t="s">
        <v>2</v>
      </c>
    </row>
    <row r="5" spans="1:13" x14ac:dyDescent="0.25">
      <c r="B5" s="9"/>
      <c r="D5" s="9"/>
      <c r="G5" s="9"/>
      <c r="I5" s="11"/>
    </row>
    <row r="6" spans="1:13" ht="16.5" thickBot="1" x14ac:dyDescent="0.3">
      <c r="A6" s="18" t="s">
        <v>39</v>
      </c>
      <c r="B6" s="25" t="s">
        <v>40</v>
      </c>
      <c r="D6" s="10" t="s">
        <v>41</v>
      </c>
      <c r="G6" s="9"/>
      <c r="I6" s="11"/>
    </row>
    <row r="7" spans="1:13" ht="19.5" thickBot="1" x14ac:dyDescent="0.3">
      <c r="B7" s="10">
        <v>1</v>
      </c>
      <c r="C7" s="10" t="s">
        <v>42</v>
      </c>
      <c r="D7" s="10">
        <f>B7*10</f>
        <v>10</v>
      </c>
      <c r="E7" s="10" t="s">
        <v>3</v>
      </c>
      <c r="F7" s="28">
        <f>D7/L4</f>
        <v>0.27397260273972601</v>
      </c>
      <c r="G7" s="25" t="s">
        <v>43</v>
      </c>
      <c r="H7" s="9" t="s">
        <v>44</v>
      </c>
      <c r="I7" s="28">
        <f>F7</f>
        <v>0.27397260273972601</v>
      </c>
      <c r="J7" s="29" t="s">
        <v>45</v>
      </c>
      <c r="K7" s="30">
        <f>-LOG10(I7)</f>
        <v>0.56229286445647475</v>
      </c>
    </row>
    <row r="8" spans="1:13" x14ac:dyDescent="0.25">
      <c r="G8" s="9"/>
      <c r="I8" s="11"/>
    </row>
    <row r="9" spans="1:13" ht="16.5" thickBot="1" x14ac:dyDescent="0.3">
      <c r="A9" s="18" t="s">
        <v>46</v>
      </c>
      <c r="B9" s="10" t="s">
        <v>47</v>
      </c>
      <c r="I9" s="11"/>
    </row>
    <row r="10" spans="1:13" ht="19.5" thickBot="1" x14ac:dyDescent="0.3">
      <c r="B10" s="9" t="s">
        <v>48</v>
      </c>
      <c r="C10" s="10">
        <f>14-13</f>
        <v>1</v>
      </c>
      <c r="D10" s="9" t="s">
        <v>49</v>
      </c>
      <c r="E10" s="10">
        <f>POWER(10,-C10)</f>
        <v>0.1</v>
      </c>
      <c r="F10" s="9" t="s">
        <v>50</v>
      </c>
      <c r="G10" s="10">
        <f>E10</f>
        <v>0.1</v>
      </c>
      <c r="H10" s="12" t="s">
        <v>35</v>
      </c>
      <c r="I10" s="10">
        <f>G10/10</f>
        <v>0.01</v>
      </c>
      <c r="J10" s="10" t="s">
        <v>36</v>
      </c>
      <c r="K10" s="26">
        <f>I10*L11</f>
        <v>0.4</v>
      </c>
      <c r="L10" s="27" t="s">
        <v>51</v>
      </c>
    </row>
    <row r="11" spans="1:13" x14ac:dyDescent="0.25">
      <c r="G11" s="9"/>
      <c r="I11" s="11"/>
      <c r="K11" s="9" t="s">
        <v>38</v>
      </c>
      <c r="L11" s="10">
        <f>23+16+1</f>
        <v>40</v>
      </c>
      <c r="M11" s="10" t="s">
        <v>2</v>
      </c>
    </row>
    <row r="12" spans="1:13" ht="17.25" customHeight="1" x14ac:dyDescent="0.25">
      <c r="A12" s="18" t="s">
        <v>52</v>
      </c>
      <c r="B12" s="25" t="s">
        <v>53</v>
      </c>
      <c r="D12" s="10" t="s">
        <v>41</v>
      </c>
      <c r="G12" s="9"/>
      <c r="I12" s="11"/>
    </row>
    <row r="13" spans="1:13" ht="19.5" thickBot="1" x14ac:dyDescent="0.3">
      <c r="B13" s="10">
        <v>1</v>
      </c>
      <c r="C13" s="10" t="s">
        <v>42</v>
      </c>
      <c r="D13" s="10">
        <f>B13*10</f>
        <v>10</v>
      </c>
      <c r="E13" s="10" t="s">
        <v>54</v>
      </c>
      <c r="F13" s="10">
        <f>D13/L11</f>
        <v>0.25</v>
      </c>
      <c r="G13" s="9" t="s">
        <v>55</v>
      </c>
      <c r="H13" s="9" t="s">
        <v>56</v>
      </c>
      <c r="I13" s="31">
        <f>F13</f>
        <v>0.25</v>
      </c>
      <c r="J13" s="9" t="s">
        <v>48</v>
      </c>
      <c r="K13" s="32">
        <f>-LOG10(I13)</f>
        <v>0.6020599913279624</v>
      </c>
    </row>
    <row r="14" spans="1:13" ht="16.5" thickBot="1" x14ac:dyDescent="0.3">
      <c r="G14" s="9"/>
      <c r="I14" s="11"/>
      <c r="J14" s="33"/>
      <c r="K14" s="29" t="s">
        <v>57</v>
      </c>
      <c r="L14" s="30">
        <f>14-K13</f>
        <v>13.397940008672037</v>
      </c>
    </row>
    <row r="15" spans="1:13" x14ac:dyDescent="0.25">
      <c r="G15" s="9"/>
      <c r="I15" s="11"/>
      <c r="J15" s="54"/>
      <c r="K15" s="55"/>
      <c r="L15" s="56"/>
    </row>
    <row r="16" spans="1:13" ht="18.75" x14ac:dyDescent="0.25">
      <c r="A16" s="18" t="s">
        <v>1</v>
      </c>
      <c r="B16" s="10" t="s">
        <v>58</v>
      </c>
    </row>
    <row r="18" spans="2:11" ht="18.75" x14ac:dyDescent="0.25">
      <c r="B18" s="7" t="s">
        <v>59</v>
      </c>
      <c r="C18" s="7"/>
      <c r="D18" s="7"/>
      <c r="E18" s="7"/>
      <c r="F18" s="34" t="s">
        <v>60</v>
      </c>
      <c r="G18" s="35">
        <v>10000</v>
      </c>
      <c r="H18" s="7" t="s">
        <v>61</v>
      </c>
      <c r="I18" s="7"/>
    </row>
    <row r="19" spans="2:11" ht="18.75" x14ac:dyDescent="0.25">
      <c r="B19" s="34" t="s">
        <v>62</v>
      </c>
      <c r="C19" s="36" t="s">
        <v>63</v>
      </c>
      <c r="D19" s="37" t="s">
        <v>64</v>
      </c>
      <c r="E19" s="38">
        <f>POWER(10,-1)</f>
        <v>0.1</v>
      </c>
      <c r="F19" s="7" t="s">
        <v>65</v>
      </c>
      <c r="G19" s="39">
        <f>G18*E19</f>
        <v>1000</v>
      </c>
      <c r="H19" s="40" t="s">
        <v>66</v>
      </c>
      <c r="I19" s="7"/>
    </row>
    <row r="20" spans="2:11" ht="18.75" x14ac:dyDescent="0.25">
      <c r="B20" s="34" t="s">
        <v>67</v>
      </c>
      <c r="C20" s="36" t="s">
        <v>68</v>
      </c>
      <c r="D20" s="37" t="s">
        <v>64</v>
      </c>
      <c r="E20" s="38">
        <f>POWER(10,-6)</f>
        <v>9.9999999999999995E-7</v>
      </c>
      <c r="F20" s="7" t="s">
        <v>65</v>
      </c>
      <c r="G20" s="41">
        <f>G18*E20</f>
        <v>0.01</v>
      </c>
      <c r="H20" s="40" t="s">
        <v>66</v>
      </c>
      <c r="I20" s="7"/>
    </row>
    <row r="21" spans="2:11" ht="18.75" x14ac:dyDescent="0.25">
      <c r="B21" s="7"/>
      <c r="C21" s="7"/>
      <c r="D21" s="37"/>
      <c r="E21" s="7"/>
      <c r="F21" s="37" t="s">
        <v>69</v>
      </c>
      <c r="G21" s="41">
        <f>G19-G20</f>
        <v>999.99</v>
      </c>
      <c r="H21" s="40" t="s">
        <v>66</v>
      </c>
      <c r="I21" s="7" t="s">
        <v>70</v>
      </c>
      <c r="J21" s="39">
        <v>1000</v>
      </c>
      <c r="K21" s="40" t="s">
        <v>66</v>
      </c>
    </row>
    <row r="22" spans="2:11" ht="19.5" x14ac:dyDescent="0.3">
      <c r="B22" s="7" t="s">
        <v>71</v>
      </c>
      <c r="C22" s="7"/>
      <c r="D22" s="37"/>
      <c r="E22" s="7" t="s">
        <v>72</v>
      </c>
      <c r="F22" s="37"/>
      <c r="G22" s="42"/>
      <c r="H22" s="40"/>
      <c r="I22" s="37" t="s">
        <v>73</v>
      </c>
      <c r="J22" s="39">
        <v>1000</v>
      </c>
      <c r="K22" s="40" t="s">
        <v>74</v>
      </c>
    </row>
    <row r="23" spans="2:11" x14ac:dyDescent="0.25">
      <c r="B23" s="7"/>
      <c r="C23" s="7"/>
      <c r="D23" s="37"/>
      <c r="E23" s="7"/>
      <c r="F23" s="37"/>
      <c r="G23" s="7" t="s">
        <v>75</v>
      </c>
      <c r="H23" s="7">
        <f>1+35.5</f>
        <v>36.5</v>
      </c>
      <c r="I23" s="7" t="s">
        <v>2</v>
      </c>
      <c r="J23" s="39">
        <f>J22*H23</f>
        <v>36500</v>
      </c>
      <c r="K23" s="40" t="s">
        <v>76</v>
      </c>
    </row>
    <row r="24" spans="2:11" ht="19.5" thickBot="1" x14ac:dyDescent="0.3">
      <c r="B24" s="43" t="s">
        <v>77</v>
      </c>
      <c r="C24" s="44" t="s">
        <v>78</v>
      </c>
      <c r="D24" s="45">
        <v>370</v>
      </c>
      <c r="E24" s="46" t="s">
        <v>76</v>
      </c>
    </row>
    <row r="25" spans="2:11" ht="19.5" thickBot="1" x14ac:dyDescent="0.3">
      <c r="B25" s="47" t="s">
        <v>13</v>
      </c>
      <c r="C25" s="48"/>
      <c r="D25" s="49">
        <f>J23</f>
        <v>36500</v>
      </c>
      <c r="E25" s="50" t="s">
        <v>76</v>
      </c>
      <c r="F25" s="23" t="s">
        <v>6</v>
      </c>
      <c r="G25" s="51">
        <f>(1*D25)/D24</f>
        <v>98.648648648648646</v>
      </c>
      <c r="H25" s="52" t="s">
        <v>79</v>
      </c>
      <c r="I25" s="5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3A49B-51E3-44A9-B1C3-B5DA73E6587F}">
  <dimension ref="A1:M16"/>
  <sheetViews>
    <sheetView zoomScale="130" zoomScaleNormal="130" workbookViewId="0"/>
  </sheetViews>
  <sheetFormatPr defaultRowHeight="15" x14ac:dyDescent="0.25"/>
  <cols>
    <col min="1" max="1" width="3.7109375" customWidth="1"/>
    <col min="5" max="5" width="11.140625" customWidth="1"/>
    <col min="6" max="6" width="9.85546875" customWidth="1"/>
    <col min="7" max="7" width="10.85546875" customWidth="1"/>
    <col min="8" max="8" width="10.28515625" customWidth="1"/>
    <col min="13" max="13" width="7.140625" customWidth="1"/>
  </cols>
  <sheetData>
    <row r="1" spans="1:13" ht="20.25" x14ac:dyDescent="0.35">
      <c r="A1" s="5">
        <v>1</v>
      </c>
      <c r="B1" s="4" t="s">
        <v>10</v>
      </c>
      <c r="C1" s="4"/>
      <c r="D1" s="4"/>
      <c r="E1" s="4"/>
      <c r="F1" s="4">
        <v>100</v>
      </c>
      <c r="G1" s="4" t="s">
        <v>7</v>
      </c>
      <c r="H1" s="4" t="s">
        <v>4</v>
      </c>
      <c r="I1" s="4"/>
      <c r="J1" s="4">
        <v>0.2</v>
      </c>
      <c r="K1" s="4" t="s">
        <v>11</v>
      </c>
      <c r="L1" s="4"/>
      <c r="M1" s="4"/>
    </row>
    <row r="2" spans="1:13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8.75" x14ac:dyDescent="0.35">
      <c r="A3" s="4"/>
      <c r="B3" s="4"/>
      <c r="C3" s="4"/>
      <c r="D3" s="5" t="s">
        <v>9</v>
      </c>
      <c r="E3" s="1">
        <v>1.3E-22</v>
      </c>
      <c r="F3" s="4" t="s">
        <v>8</v>
      </c>
      <c r="G3" s="4"/>
      <c r="H3" s="4"/>
      <c r="I3" s="4"/>
      <c r="J3" s="4"/>
      <c r="K3" s="4"/>
      <c r="L3" s="4"/>
      <c r="M3" s="4"/>
    </row>
    <row r="4" spans="1:13" x14ac:dyDescent="0.25">
      <c r="C4" s="3" t="s">
        <v>14</v>
      </c>
      <c r="D4">
        <f>31+4*16</f>
        <v>95</v>
      </c>
      <c r="E4" t="s">
        <v>2</v>
      </c>
      <c r="G4" s="3" t="s">
        <v>15</v>
      </c>
      <c r="H4">
        <f>56+3*35.5</f>
        <v>162.5</v>
      </c>
    </row>
    <row r="6" spans="1:13" ht="18.75" x14ac:dyDescent="0.35">
      <c r="B6" t="s">
        <v>19</v>
      </c>
      <c r="C6">
        <f>F1</f>
        <v>100</v>
      </c>
      <c r="D6" t="s">
        <v>16</v>
      </c>
      <c r="E6">
        <v>0.1</v>
      </c>
      <c r="F6" t="s">
        <v>3</v>
      </c>
      <c r="G6" s="15">
        <f>E6/D4</f>
        <v>1.0526315789473684E-3</v>
      </c>
      <c r="H6" t="s">
        <v>0</v>
      </c>
      <c r="I6" t="s">
        <v>24</v>
      </c>
    </row>
    <row r="7" spans="1:13" ht="18" x14ac:dyDescent="0.35">
      <c r="B7" t="s">
        <v>20</v>
      </c>
      <c r="C7">
        <f>J1</f>
        <v>0.2</v>
      </c>
      <c r="D7" t="s">
        <v>17</v>
      </c>
      <c r="E7">
        <f>C7</f>
        <v>0.2</v>
      </c>
      <c r="F7" t="s">
        <v>3</v>
      </c>
      <c r="G7" s="15">
        <f>E7/H4</f>
        <v>1.2307692307692308E-3</v>
      </c>
      <c r="H7" t="s">
        <v>0</v>
      </c>
      <c r="I7" s="16">
        <f>G7-G6</f>
        <v>1.7813765182186241E-4</v>
      </c>
    </row>
    <row r="9" spans="1:13" ht="20.25" x14ac:dyDescent="0.35">
      <c r="B9" s="6" t="s">
        <v>23</v>
      </c>
      <c r="G9" s="2"/>
    </row>
    <row r="10" spans="1:13" x14ac:dyDescent="0.25">
      <c r="B10" s="24">
        <f>G6</f>
        <v>1.0526315789473684E-3</v>
      </c>
      <c r="C10" s="15">
        <f>G7</f>
        <v>1.2307692307692308E-3</v>
      </c>
      <c r="E10" s="13" t="s">
        <v>21</v>
      </c>
      <c r="F10" s="2" t="s">
        <v>22</v>
      </c>
      <c r="G10" s="2"/>
      <c r="H10" s="14" t="s">
        <v>13</v>
      </c>
    </row>
    <row r="11" spans="1:13" x14ac:dyDescent="0.25">
      <c r="F11" s="16">
        <f>I7</f>
        <v>1.7813765182186241E-4</v>
      </c>
      <c r="G11" s="2" t="s">
        <v>5</v>
      </c>
    </row>
    <row r="13" spans="1:13" ht="19.5" x14ac:dyDescent="0.3">
      <c r="C13" s="8"/>
      <c r="D13" s="5" t="s">
        <v>12</v>
      </c>
      <c r="E13" t="s">
        <v>80</v>
      </c>
      <c r="H13" s="1">
        <f>E3</f>
        <v>1.3E-22</v>
      </c>
    </row>
    <row r="14" spans="1:13" ht="17.25" x14ac:dyDescent="0.25">
      <c r="E14" t="s">
        <v>28</v>
      </c>
    </row>
    <row r="15" spans="1:13" x14ac:dyDescent="0.25">
      <c r="E15" s="3" t="s">
        <v>18</v>
      </c>
      <c r="F15" s="17">
        <f>(-I7+SQRT(I7*I7+4*H13))/2</f>
        <v>7.3183646642771549E-19</v>
      </c>
      <c r="G15" t="s">
        <v>0</v>
      </c>
    </row>
    <row r="16" spans="1:13" ht="19.5" x14ac:dyDescent="0.3">
      <c r="D16" s="19"/>
      <c r="E16" s="20" t="s">
        <v>25</v>
      </c>
      <c r="F16" t="s">
        <v>26</v>
      </c>
      <c r="H16" s="21">
        <f>1000*F15*D4</f>
        <v>6.9524464310632972E-14</v>
      </c>
      <c r="I16" s="22" t="s">
        <v>27</v>
      </c>
    </row>
  </sheetData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pH</vt:lpstr>
      <vt:lpstr>foszfát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Tolner</dc:creator>
  <cp:lastModifiedBy>Tolner László</cp:lastModifiedBy>
  <cp:lastPrinted>2021-11-03T17:15:25Z</cp:lastPrinted>
  <dcterms:created xsi:type="dcterms:W3CDTF">2015-06-05T18:17:20Z</dcterms:created>
  <dcterms:modified xsi:type="dcterms:W3CDTF">2022-02-22T20:48:59Z</dcterms:modified>
</cp:coreProperties>
</file>