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2021bol\ÖSZI FÉLÉV\Kemalap\2.gyak\"/>
    </mc:Choice>
  </mc:AlternateContent>
  <xr:revisionPtr revIDLastSave="0" documentId="8_{355333B3-22C8-4454-8890-521A0FF0D18C}" xr6:coauthVersionLast="47" xr6:coauthVersionMax="47" xr10:uidLastSave="{00000000-0000-0000-0000-000000000000}"/>
  <bookViews>
    <workbookView xWindow="-120" yWindow="-120" windowWidth="15600" windowHeight="11160" activeTab="3" xr2:uid="{00000000-000D-0000-FFFF-FFFF00000000}"/>
    <workbookView xWindow="-120" yWindow="-120" windowWidth="15600" windowHeight="11160" activeTab="3" xr2:uid="{3901BAFD-880D-49C6-8BA2-D6712A74ACF1}"/>
  </bookViews>
  <sheets>
    <sheet name="Oktán" sheetId="1" r:id="rId1"/>
    <sheet name="füstgáz" sheetId="2" r:id="rId2"/>
    <sheet name="ZH2" sheetId="4" r:id="rId3"/>
    <sheet name="ZH2megold" sheetId="3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3" l="1"/>
  <c r="L26" i="3"/>
  <c r="L27" i="3" s="1"/>
  <c r="F28" i="3" s="1"/>
  <c r="G27" i="3"/>
  <c r="F27" i="3"/>
  <c r="D27" i="3"/>
  <c r="B27" i="3"/>
  <c r="D22" i="3"/>
  <c r="B21" i="3"/>
  <c r="B22" i="3" s="1"/>
  <c r="I11" i="3"/>
  <c r="D12" i="3" s="1"/>
  <c r="D14" i="3" s="1"/>
  <c r="D16" i="3" s="1"/>
  <c r="G5" i="3"/>
  <c r="D6" i="3"/>
  <c r="C6" i="3"/>
  <c r="B6" i="3"/>
  <c r="C18" i="2"/>
  <c r="D17" i="2"/>
  <c r="D16" i="2"/>
  <c r="B16" i="2"/>
  <c r="G18" i="2"/>
  <c r="G16" i="2"/>
  <c r="F16" i="2"/>
  <c r="B10" i="2"/>
  <c r="D9" i="2"/>
  <c r="D10" i="2" s="1"/>
  <c r="B9" i="2"/>
  <c r="D5" i="2"/>
  <c r="B5" i="2"/>
  <c r="D4" i="2"/>
  <c r="B4" i="2"/>
  <c r="D8" i="1"/>
  <c r="D9" i="1" s="1"/>
  <c r="D10" i="1" s="1"/>
  <c r="D12" i="1" s="1"/>
  <c r="D14" i="1" s="1"/>
  <c r="F15" i="1" s="1"/>
  <c r="G29" i="3" l="1"/>
  <c r="D28" i="3" s="1"/>
  <c r="C29" i="3" s="1"/>
  <c r="B7" i="3"/>
  <c r="C7" i="3"/>
  <c r="B4" i="1"/>
  <c r="B5" i="1" s="1"/>
  <c r="A4" i="1"/>
  <c r="A5" i="1" s="1"/>
  <c r="H5" i="1"/>
  <c r="H4" i="1"/>
  <c r="H3" i="1"/>
  <c r="H6" i="1" s="1"/>
  <c r="E3" i="1" s="1"/>
</calcChain>
</file>

<file path=xl/sharedStrings.xml><?xml version="1.0" encoding="utf-8"?>
<sst xmlns="http://schemas.openxmlformats.org/spreadsheetml/2006/main" count="139" uniqueCount="74">
  <si>
    <t>Képződéshők (kJ/mol):</t>
  </si>
  <si>
    <t xml:space="preserve">CO2 : </t>
  </si>
  <si>
    <t xml:space="preserve">oktán : </t>
  </si>
  <si>
    <t>fajsúly (kg/l):</t>
  </si>
  <si>
    <t>1 l oktán előállítása hidrogénból és széndioxidból.</t>
  </si>
  <si>
    <t xml:space="preserve">H2O (g) : </t>
  </si>
  <si>
    <t>g</t>
  </si>
  <si>
    <t>g oktán</t>
  </si>
  <si>
    <t>szüks.E. kJ/l oktán</t>
  </si>
  <si>
    <t>MJ</t>
  </si>
  <si>
    <t>kWh</t>
  </si>
  <si>
    <t>x</t>
  </si>
  <si>
    <t xml:space="preserve">x = </t>
  </si>
  <si>
    <t>Ft/kWh</t>
  </si>
  <si>
    <t>Ft/l oktán</t>
  </si>
  <si>
    <t xml:space="preserve"> becsült ár</t>
  </si>
  <si>
    <t>kJ reakc.hő</t>
  </si>
  <si>
    <r>
      <t>8.CO</t>
    </r>
    <r>
      <rPr>
        <b/>
        <vertAlign val="subscript"/>
        <sz val="12"/>
        <color theme="1"/>
        <rFont val="Times New Roman"/>
        <family val="1"/>
        <charset val="238"/>
      </rPr>
      <t xml:space="preserve">2 </t>
    </r>
    <r>
      <rPr>
        <b/>
        <sz val="12"/>
        <color theme="1"/>
        <rFont val="Times New Roman"/>
        <family val="1"/>
        <charset val="238"/>
      </rPr>
      <t xml:space="preserve"> +  25.H</t>
    </r>
    <r>
      <rPr>
        <b/>
        <vertAlign val="sub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 xml:space="preserve">   =   C</t>
    </r>
    <r>
      <rPr>
        <b/>
        <vertAlign val="subscript"/>
        <sz val="12"/>
        <color theme="1"/>
        <rFont val="Times New Roman"/>
        <family val="1"/>
        <charset val="238"/>
      </rPr>
      <t>8</t>
    </r>
    <r>
      <rPr>
        <b/>
        <sz val="12"/>
        <color theme="1"/>
        <rFont val="Times New Roman"/>
        <family val="1"/>
        <charset val="238"/>
      </rPr>
      <t>H</t>
    </r>
    <r>
      <rPr>
        <b/>
        <vertAlign val="subscript"/>
        <sz val="12"/>
        <color theme="1"/>
        <rFont val="Times New Roman"/>
        <family val="1"/>
        <charset val="238"/>
      </rPr>
      <t xml:space="preserve">18 </t>
    </r>
    <r>
      <rPr>
        <b/>
        <sz val="12"/>
        <color theme="1"/>
        <rFont val="Times New Roman"/>
        <family val="1"/>
        <charset val="238"/>
      </rPr>
      <t xml:space="preserve"> +  16.H</t>
    </r>
    <r>
      <rPr>
        <b/>
        <vertAlign val="sub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O</t>
    </r>
  </si>
  <si>
    <r>
      <t>C</t>
    </r>
    <r>
      <rPr>
        <vertAlign val="subscript"/>
        <sz val="12"/>
        <color theme="1"/>
        <rFont val="Times New Roman"/>
        <family val="1"/>
        <charset val="238"/>
      </rPr>
      <t>8</t>
    </r>
    <r>
      <rPr>
        <sz val="12"/>
        <color theme="1"/>
        <rFont val="Times New Roman"/>
        <family val="1"/>
        <charset val="238"/>
      </rPr>
      <t>H</t>
    </r>
    <r>
      <rPr>
        <vertAlign val="subscript"/>
        <sz val="12"/>
        <color theme="1"/>
        <rFont val="Times New Roman"/>
        <family val="1"/>
        <charset val="238"/>
      </rPr>
      <t>18</t>
    </r>
    <r>
      <rPr>
        <sz val="12"/>
        <color theme="1"/>
        <rFont val="Times New Roman"/>
        <family val="1"/>
        <charset val="238"/>
      </rPr>
      <t xml:space="preserve"> </t>
    </r>
  </si>
  <si>
    <r>
      <t>16.H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O </t>
    </r>
  </si>
  <si>
    <r>
      <t>8.CO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</t>
    </r>
  </si>
  <si>
    <r>
      <t>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O = 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+ 0,5.O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</si>
  <si>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kJ/mol H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</si>
  <si>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kJ/25 mol H</t>
    </r>
    <r>
      <rPr>
        <vertAlign val="subscript"/>
        <sz val="12"/>
        <color rgb="FF0070C0"/>
        <rFont val="Times New Roman"/>
        <family val="1"/>
        <charset val="238"/>
      </rPr>
      <t>2</t>
    </r>
  </si>
  <si>
    <t>szükséges Energia</t>
  </si>
  <si>
    <t>g (1mol) oktán</t>
  </si>
  <si>
    <t>(W = J/sec)</t>
  </si>
  <si>
    <r>
      <t>1 kg CO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füstgázból való megkötéséhez szükséges szóda, illetve a tároló szódabikarbóna.mennyisége</t>
    </r>
  </si>
  <si>
    <r>
      <rPr>
        <sz val="12"/>
        <color rgb="FFFF0000"/>
        <rFont val="Times New Roman"/>
        <family val="1"/>
        <charset val="238"/>
      </rPr>
      <t>Na</t>
    </r>
    <r>
      <rPr>
        <vertAlign val="subscript"/>
        <sz val="12"/>
        <color rgb="FFFF0000"/>
        <rFont val="Times New Roman"/>
        <family val="1"/>
        <charset val="238"/>
      </rPr>
      <t>2</t>
    </r>
    <r>
      <rPr>
        <sz val="12"/>
        <color rgb="FFFF0000"/>
        <rFont val="Times New Roman"/>
        <family val="1"/>
        <charset val="238"/>
      </rPr>
      <t>CO</t>
    </r>
    <r>
      <rPr>
        <vertAlign val="subscript"/>
        <sz val="12"/>
        <color rgb="FFFF0000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+ CO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+H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O = 2.</t>
    </r>
    <r>
      <rPr>
        <sz val="12"/>
        <color rgb="FF0070C0"/>
        <rFont val="Times New Roman"/>
        <family val="1"/>
        <charset val="238"/>
      </rPr>
      <t>NaHCO</t>
    </r>
    <r>
      <rPr>
        <vertAlign val="subscript"/>
        <sz val="12"/>
        <color rgb="FF0070C0"/>
        <rFont val="Times New Roman"/>
        <family val="1"/>
        <charset val="238"/>
      </rPr>
      <t>3</t>
    </r>
  </si>
  <si>
    <r>
      <t>1 l oktánhoz szükséges CO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megkötéséhez szükséges szóda, illetve a tároló szódabikarbóna.mennyisége</t>
    </r>
  </si>
  <si>
    <r>
      <t>g CO</t>
    </r>
    <r>
      <rPr>
        <b/>
        <vertAlign val="subscript"/>
        <sz val="12"/>
        <color theme="1"/>
        <rFont val="Times New Roman"/>
        <family val="1"/>
        <charset val="238"/>
      </rPr>
      <t>2</t>
    </r>
  </si>
  <si>
    <r>
      <t>g H</t>
    </r>
    <r>
      <rPr>
        <b/>
        <vertAlign val="subscript"/>
        <sz val="12"/>
        <color theme="1"/>
        <rFont val="Times New Roman"/>
        <family val="1"/>
        <charset val="238"/>
      </rPr>
      <t>2</t>
    </r>
  </si>
  <si>
    <t>NO redukció</t>
  </si>
  <si>
    <r>
      <t>Füstgázunk 100 mg/m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NO-t tartalmaz. Mennyi karbamid kell 5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füstgázban levő NO redukciójához?</t>
    </r>
  </si>
  <si>
    <r>
      <t>CO(NH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)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+ 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O = CO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+ 2.NH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</si>
  <si>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6.NO + 4.NH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=5.N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+6.H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O</t>
    </r>
  </si>
  <si>
    <t>mg NO</t>
  </si>
  <si>
    <r>
      <t>5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füstgázban:</t>
    </r>
  </si>
  <si>
    <r>
      <t>g NH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kell</t>
    </r>
  </si>
  <si>
    <t>y</t>
  </si>
  <si>
    <t xml:space="preserve">y = </t>
  </si>
  <si>
    <t>g karbamid kell</t>
  </si>
  <si>
    <t>kg szódabikarbóna</t>
  </si>
  <si>
    <t>szóda kell</t>
  </si>
  <si>
    <r>
      <t>CO</t>
    </r>
    <r>
      <rPr>
        <b/>
        <vertAlign val="sub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 xml:space="preserve"> megkötés</t>
    </r>
  </si>
  <si>
    <t>ZH2</t>
  </si>
  <si>
    <t>Név:</t>
  </si>
  <si>
    <t>1.</t>
  </si>
  <si>
    <t>5 l hexán előállítása hidrogénból és széndioxidból.</t>
  </si>
  <si>
    <t>Hány kg hidrogén és széndioxid kell ehhez?</t>
  </si>
  <si>
    <t>atomtömegek (g/mol):</t>
  </si>
  <si>
    <t>H:1, O:16, C:12</t>
  </si>
  <si>
    <t>2.</t>
  </si>
  <si>
    <r>
      <t>Hány  kWh energia szükséges 5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hidrogéngáz előállításához?</t>
    </r>
  </si>
  <si>
    <t>móltérfogat (l):</t>
  </si>
  <si>
    <t>(kilowattóra)</t>
  </si>
  <si>
    <t>a víz képződéshője (kJ/mol):</t>
  </si>
  <si>
    <t>3.</t>
  </si>
  <si>
    <r>
      <t>5 kg CO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füstgázból való megkötéséhez szükséges káliumkarbonát, illetve a tároló káliumhidrogénkarbonát.mennyisége</t>
    </r>
  </si>
  <si>
    <t>H:1, O:16, C:12, K39</t>
  </si>
  <si>
    <t>4.</t>
  </si>
  <si>
    <r>
      <t>Füstgázunk 200 mg/m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NO-t tartalmaz. Mennyi karbamid kell 10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füstgázban levő NO redukciójához?</t>
    </r>
  </si>
  <si>
    <t>H:1, O:16, C:12, N14</t>
  </si>
  <si>
    <r>
      <t>6.CO</t>
    </r>
    <r>
      <rPr>
        <b/>
        <vertAlign val="subscript"/>
        <sz val="12"/>
        <color theme="1"/>
        <rFont val="Times New Roman"/>
        <family val="1"/>
        <charset val="238"/>
      </rPr>
      <t xml:space="preserve">2 </t>
    </r>
    <r>
      <rPr>
        <b/>
        <sz val="12"/>
        <color theme="1"/>
        <rFont val="Times New Roman"/>
        <family val="1"/>
        <charset val="238"/>
      </rPr>
      <t xml:space="preserve"> +  19.H</t>
    </r>
    <r>
      <rPr>
        <b/>
        <vertAlign val="sub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 xml:space="preserve">   =   C</t>
    </r>
    <r>
      <rPr>
        <b/>
        <vertAlign val="subscript"/>
        <sz val="12"/>
        <color theme="1"/>
        <rFont val="Times New Roman"/>
        <family val="1"/>
        <charset val="238"/>
      </rPr>
      <t>6</t>
    </r>
    <r>
      <rPr>
        <b/>
        <sz val="12"/>
        <color theme="1"/>
        <rFont val="Times New Roman"/>
        <family val="1"/>
        <charset val="238"/>
      </rPr>
      <t>H</t>
    </r>
    <r>
      <rPr>
        <b/>
        <vertAlign val="subscript"/>
        <sz val="12"/>
        <color theme="1"/>
        <rFont val="Times New Roman"/>
        <family val="1"/>
        <charset val="238"/>
      </rPr>
      <t xml:space="preserve">14 </t>
    </r>
    <r>
      <rPr>
        <b/>
        <sz val="12"/>
        <color theme="1"/>
        <rFont val="Times New Roman"/>
        <family val="1"/>
        <charset val="238"/>
      </rPr>
      <t xml:space="preserve"> +  12.H</t>
    </r>
    <r>
      <rPr>
        <b/>
        <vertAlign val="sub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O</t>
    </r>
  </si>
  <si>
    <t>kg</t>
  </si>
  <si>
    <t>5000/24=</t>
  </si>
  <si>
    <t>mol H2</t>
  </si>
  <si>
    <r>
      <t>kJ/208 mol H</t>
    </r>
    <r>
      <rPr>
        <vertAlign val="subscript"/>
        <sz val="12"/>
        <color rgb="FF0070C0"/>
        <rFont val="Times New Roman"/>
        <family val="1"/>
        <charset val="238"/>
      </rPr>
      <t>2</t>
    </r>
  </si>
  <si>
    <r>
      <rPr>
        <sz val="12"/>
        <color rgb="FFFF0000"/>
        <rFont val="Times New Roman"/>
        <family val="1"/>
        <charset val="238"/>
      </rPr>
      <t>K</t>
    </r>
    <r>
      <rPr>
        <vertAlign val="subscript"/>
        <sz val="12"/>
        <color rgb="FFFF0000"/>
        <rFont val="Times New Roman"/>
        <family val="1"/>
        <charset val="238"/>
      </rPr>
      <t>2</t>
    </r>
    <r>
      <rPr>
        <sz val="12"/>
        <color rgb="FFFF0000"/>
        <rFont val="Times New Roman"/>
        <family val="1"/>
        <charset val="238"/>
      </rPr>
      <t>CO</t>
    </r>
    <r>
      <rPr>
        <vertAlign val="subscript"/>
        <sz val="12"/>
        <color rgb="FFFF0000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+ CO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+H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O = 2.K</t>
    </r>
    <r>
      <rPr>
        <sz val="12"/>
        <color rgb="FF0070C0"/>
        <rFont val="Times New Roman"/>
        <family val="1"/>
        <charset val="238"/>
      </rPr>
      <t>HCO</t>
    </r>
    <r>
      <rPr>
        <vertAlign val="subscript"/>
        <sz val="12"/>
        <color rgb="FF0070C0"/>
        <rFont val="Times New Roman"/>
        <family val="1"/>
        <charset val="238"/>
      </rPr>
      <t>3</t>
    </r>
  </si>
  <si>
    <r>
      <t>10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füstgázban:</t>
    </r>
  </si>
  <si>
    <r>
      <t>5 kg CO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füstgázból való megkötéséhez szükséges káliumkarbonát, illetve a tároló </t>
    </r>
  </si>
  <si>
    <t>káliumhidrogénkarbonát.mennyisége.</t>
  </si>
  <si>
    <r>
      <t>Füstgázunk 200 mg/m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NO-t tartalmaz. Mennyi karbamid kell 10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füstgázban levő</t>
    </r>
  </si>
  <si>
    <t xml:space="preserve"> NO redukciójához?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</si>
</sst>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vertAlign val="subscript"/>
      <sz val="12"/>
      <color rgb="FF0070C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2"/>
      <color rgb="FFFF0000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1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6" fillId="4" borderId="0" xfId="0" applyFont="1" applyFill="1" applyBorder="1"/>
    <xf numFmtId="0" fontId="3" fillId="0" borderId="0" xfId="0" applyFont="1" applyBorder="1" applyAlignment="1">
      <alignment horizontal="right"/>
    </xf>
    <xf numFmtId="0" fontId="2" fillId="3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/>
    <xf numFmtId="0" fontId="2" fillId="4" borderId="0" xfId="0" applyFont="1" applyFill="1" applyBorder="1"/>
    <xf numFmtId="0" fontId="7" fillId="4" borderId="0" xfId="0" applyFont="1" applyFill="1" applyBorder="1"/>
    <xf numFmtId="0" fontId="9" fillId="2" borderId="0" xfId="0" applyFont="1" applyFill="1" applyBorder="1"/>
    <xf numFmtId="0" fontId="8" fillId="2" borderId="0" xfId="0" applyFont="1" applyFill="1" applyBorder="1"/>
    <xf numFmtId="1" fontId="3" fillId="0" borderId="0" xfId="0" applyNumberFormat="1" applyFont="1" applyBorder="1"/>
    <xf numFmtId="0" fontId="6" fillId="0" borderId="0" xfId="0" applyFont="1" applyFill="1" applyBorder="1"/>
    <xf numFmtId="164" fontId="2" fillId="0" borderId="0" xfId="0" applyNumberFormat="1" applyFont="1" applyBorder="1"/>
    <xf numFmtId="2" fontId="2" fillId="0" borderId="0" xfId="0" applyNumberFormat="1" applyFont="1" applyBorder="1"/>
    <xf numFmtId="1" fontId="11" fillId="0" borderId="0" xfId="0" applyNumberFormat="1" applyFont="1" applyBorder="1"/>
    <xf numFmtId="0" fontId="12" fillId="0" borderId="0" xfId="0" applyFont="1" applyBorder="1"/>
    <xf numFmtId="2" fontId="7" fillId="0" borderId="0" xfId="0" applyNumberFormat="1" applyFont="1"/>
    <xf numFmtId="0" fontId="2" fillId="0" borderId="1" xfId="0" applyFont="1" applyBorder="1"/>
    <xf numFmtId="164" fontId="3" fillId="4" borderId="2" xfId="0" applyNumberFormat="1" applyFont="1" applyFill="1" applyBorder="1"/>
    <xf numFmtId="0" fontId="3" fillId="0" borderId="3" xfId="0" applyFont="1" applyBorder="1" applyAlignment="1">
      <alignment horizontal="center"/>
    </xf>
    <xf numFmtId="2" fontId="9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7" fillId="0" borderId="0" xfId="0" applyFont="1"/>
    <xf numFmtId="0" fontId="9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0" xfId="0" applyNumberFormat="1" applyFont="1" applyBorder="1"/>
    <xf numFmtId="0" fontId="7" fillId="0" borderId="0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zoomScale="150" zoomScaleNormal="150" workbookViewId="0">
      <selection activeCell="D3" sqref="D3"/>
    </sheetView>
    <sheetView workbookViewId="1">
      <selection activeCell="A7" sqref="A7:G14"/>
    </sheetView>
  </sheetViews>
  <sheetFormatPr defaultRowHeight="15.75" x14ac:dyDescent="0.25"/>
  <cols>
    <col min="1" max="5" width="9.140625" style="1"/>
    <col min="6" max="6" width="11" style="1" customWidth="1"/>
    <col min="7" max="7" width="12.140625" style="1" customWidth="1"/>
    <col min="8" max="16384" width="9.140625" style="1"/>
  </cols>
  <sheetData>
    <row r="1" spans="1:9" ht="18.75" x14ac:dyDescent="0.3">
      <c r="A1" s="4" t="s">
        <v>4</v>
      </c>
      <c r="B1" s="5"/>
      <c r="C1" s="5"/>
      <c r="D1" s="5"/>
      <c r="E1" s="5"/>
      <c r="F1" s="5"/>
      <c r="G1" s="5"/>
      <c r="H1" s="6" t="s">
        <v>3</v>
      </c>
      <c r="I1" s="7">
        <v>0.70299999999999996</v>
      </c>
    </row>
    <row r="2" spans="1:9" x14ac:dyDescent="0.25">
      <c r="A2" s="5" t="s">
        <v>0</v>
      </c>
      <c r="B2" s="5"/>
      <c r="C2" s="5"/>
      <c r="D2" s="5" t="s">
        <v>5</v>
      </c>
      <c r="E2" s="5">
        <v>-242</v>
      </c>
      <c r="F2" s="6" t="s">
        <v>1</v>
      </c>
      <c r="G2" s="5">
        <v>-394</v>
      </c>
      <c r="H2" s="6" t="s">
        <v>2</v>
      </c>
      <c r="I2" s="5">
        <v>-252</v>
      </c>
    </row>
    <row r="3" spans="1:9" ht="18.75" x14ac:dyDescent="0.35">
      <c r="A3" s="5"/>
      <c r="B3" s="5"/>
      <c r="C3" s="5"/>
      <c r="D3" s="8" t="s">
        <v>17</v>
      </c>
      <c r="E3" s="9">
        <f>H6</f>
        <v>-972</v>
      </c>
      <c r="F3" s="9" t="s">
        <v>16</v>
      </c>
      <c r="G3" s="10" t="s">
        <v>18</v>
      </c>
      <c r="H3" s="11">
        <f>I2</f>
        <v>-252</v>
      </c>
      <c r="I3" s="5"/>
    </row>
    <row r="4" spans="1:9" ht="18.75" x14ac:dyDescent="0.35">
      <c r="A4" s="12">
        <f>8*44</f>
        <v>352</v>
      </c>
      <c r="B4" s="12">
        <f>25*2</f>
        <v>50</v>
      </c>
      <c r="C4" s="12">
        <v>114</v>
      </c>
      <c r="D4" s="12" t="s">
        <v>6</v>
      </c>
      <c r="E4" s="5"/>
      <c r="F4" s="5"/>
      <c r="G4" s="10" t="s">
        <v>19</v>
      </c>
      <c r="H4" s="11">
        <f>16*E2</f>
        <v>-3872</v>
      </c>
      <c r="I4" s="5"/>
    </row>
    <row r="5" spans="1:9" ht="18.75" x14ac:dyDescent="0.35">
      <c r="A5" s="24">
        <f>A4*C5/C4</f>
        <v>2170.6666666666665</v>
      </c>
      <c r="B5" s="24">
        <f>B4*C5/C4</f>
        <v>308.33333333333331</v>
      </c>
      <c r="C5" s="13">
        <v>703</v>
      </c>
      <c r="D5" s="12" t="s">
        <v>6</v>
      </c>
      <c r="E5" s="5"/>
      <c r="F5" s="5"/>
      <c r="G5" s="10" t="s">
        <v>20</v>
      </c>
      <c r="H5" s="11">
        <f>-8*G2</f>
        <v>3152</v>
      </c>
      <c r="I5" s="5"/>
    </row>
    <row r="6" spans="1:9" ht="17.25" x14ac:dyDescent="0.3">
      <c r="A6" s="25" t="s">
        <v>30</v>
      </c>
      <c r="B6" s="25" t="s">
        <v>31</v>
      </c>
      <c r="C6" s="5"/>
      <c r="D6" s="5"/>
      <c r="E6" s="5"/>
      <c r="F6" s="5"/>
      <c r="G6" s="5"/>
      <c r="H6" s="9">
        <f>SUM(H3:H5)</f>
        <v>-972</v>
      </c>
      <c r="I6" s="5"/>
    </row>
    <row r="7" spans="1:9" ht="18.75" x14ac:dyDescent="0.35">
      <c r="A7" s="5"/>
      <c r="B7" s="5"/>
      <c r="C7" s="6" t="s">
        <v>21</v>
      </c>
      <c r="D7" s="5">
        <v>286</v>
      </c>
      <c r="E7" s="5" t="s">
        <v>22</v>
      </c>
      <c r="F7" s="5"/>
      <c r="G7" s="5"/>
      <c r="H7" s="5"/>
      <c r="I7" s="5"/>
    </row>
    <row r="8" spans="1:9" ht="18.75" x14ac:dyDescent="0.35">
      <c r="A8" s="5"/>
      <c r="B8" s="5"/>
      <c r="C8" s="5"/>
      <c r="D8" s="14">
        <f>25*D7</f>
        <v>7150</v>
      </c>
      <c r="E8" s="15" t="s">
        <v>23</v>
      </c>
      <c r="F8" s="15"/>
      <c r="G8" s="5"/>
      <c r="H8" s="5"/>
      <c r="I8" s="5"/>
    </row>
    <row r="9" spans="1:9" x14ac:dyDescent="0.25">
      <c r="A9" s="5"/>
      <c r="B9" s="5"/>
      <c r="C9" s="6" t="s">
        <v>24</v>
      </c>
      <c r="D9" s="5">
        <f>D8</f>
        <v>7150</v>
      </c>
      <c r="E9" s="5">
        <v>114</v>
      </c>
      <c r="F9" s="5" t="s">
        <v>25</v>
      </c>
      <c r="G9" s="5"/>
      <c r="H9" s="5"/>
      <c r="I9" s="5"/>
    </row>
    <row r="10" spans="1:9" x14ac:dyDescent="0.25">
      <c r="A10" s="5"/>
      <c r="B10" s="5"/>
      <c r="C10" s="8" t="s">
        <v>8</v>
      </c>
      <c r="D10" s="16">
        <f>D9*E10/E9</f>
        <v>44091.666666666664</v>
      </c>
      <c r="E10" s="7">
        <v>703</v>
      </c>
      <c r="F10" s="7" t="s">
        <v>7</v>
      </c>
      <c r="G10" s="5"/>
      <c r="H10" s="5"/>
      <c r="I10" s="5"/>
    </row>
    <row r="11" spans="1:9" x14ac:dyDescent="0.25">
      <c r="A11" s="5"/>
      <c r="B11" s="5"/>
      <c r="C11" s="6"/>
      <c r="D11" s="16"/>
      <c r="E11" s="17"/>
      <c r="F11" s="17"/>
      <c r="G11" s="5"/>
      <c r="H11" s="5"/>
      <c r="I11" s="5"/>
    </row>
    <row r="12" spans="1:9" x14ac:dyDescent="0.25">
      <c r="A12" s="6"/>
      <c r="B12" s="6" t="s">
        <v>11</v>
      </c>
      <c r="C12" s="5"/>
      <c r="D12" s="18">
        <f>D10/1000</f>
        <v>44.091666666666661</v>
      </c>
      <c r="E12" s="5" t="s">
        <v>9</v>
      </c>
      <c r="F12" s="5"/>
      <c r="G12" s="5"/>
      <c r="H12" s="5"/>
      <c r="I12" s="5"/>
    </row>
    <row r="13" spans="1:9" x14ac:dyDescent="0.25">
      <c r="A13" s="5"/>
      <c r="B13" s="23">
        <v>1</v>
      </c>
      <c r="C13" s="23" t="s">
        <v>10</v>
      </c>
      <c r="D13" s="23">
        <v>3.6</v>
      </c>
      <c r="E13" s="23" t="s">
        <v>9</v>
      </c>
      <c r="F13" s="5"/>
      <c r="G13" s="5" t="s">
        <v>26</v>
      </c>
      <c r="H13" s="5"/>
      <c r="I13" s="5"/>
    </row>
    <row r="14" spans="1:9" x14ac:dyDescent="0.25">
      <c r="A14" s="5"/>
      <c r="B14" s="5"/>
      <c r="C14" s="2" t="s">
        <v>12</v>
      </c>
      <c r="D14" s="19">
        <f>D12*B13/D13</f>
        <v>12.247685185185183</v>
      </c>
      <c r="E14" s="3" t="s">
        <v>10</v>
      </c>
      <c r="F14" s="5"/>
      <c r="G14" s="5"/>
      <c r="H14" s="5"/>
      <c r="I14" s="5"/>
    </row>
    <row r="15" spans="1:9" ht="18.75" x14ac:dyDescent="0.3">
      <c r="A15" s="5"/>
      <c r="B15" s="5"/>
      <c r="C15" s="5"/>
      <c r="D15" s="5">
        <v>35.33</v>
      </c>
      <c r="E15" s="3" t="s">
        <v>13</v>
      </c>
      <c r="F15" s="20">
        <f>D14*D15</f>
        <v>432.71071759259252</v>
      </c>
      <c r="G15" s="4" t="s">
        <v>14</v>
      </c>
      <c r="H15" s="21" t="s">
        <v>15</v>
      </c>
      <c r="I15" s="5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35E2E-E8A3-48EE-90EE-52BCDE3D2ECA}">
  <dimension ref="A1:M18"/>
  <sheetViews>
    <sheetView topLeftCell="A4" zoomScale="130" zoomScaleNormal="130" workbookViewId="0"/>
    <sheetView workbookViewId="1">
      <selection activeCell="A15" sqref="A15:XFD18"/>
    </sheetView>
  </sheetViews>
  <sheetFormatPr defaultRowHeight="15.75" x14ac:dyDescent="0.25"/>
  <cols>
    <col min="1" max="1" width="10.42578125" style="1" customWidth="1"/>
    <col min="2" max="16384" width="9.140625" style="1"/>
  </cols>
  <sheetData>
    <row r="1" spans="1:13" ht="17.25" x14ac:dyDescent="0.3">
      <c r="A1" s="27" t="s">
        <v>44</v>
      </c>
    </row>
    <row r="2" spans="1:13" ht="18.75" x14ac:dyDescent="0.35">
      <c r="A2" s="1" t="s">
        <v>27</v>
      </c>
    </row>
    <row r="3" spans="1:13" ht="18.75" x14ac:dyDescent="0.35">
      <c r="B3" s="1" t="s">
        <v>28</v>
      </c>
    </row>
    <row r="4" spans="1:13" x14ac:dyDescent="0.25">
      <c r="B4" s="1">
        <f>2*23+12+3*16</f>
        <v>106</v>
      </c>
      <c r="C4" s="1">
        <v>44</v>
      </c>
      <c r="D4" s="1">
        <f>2*(23+1+12+3*16)</f>
        <v>168</v>
      </c>
      <c r="E4" s="1" t="s">
        <v>6</v>
      </c>
    </row>
    <row r="5" spans="1:13" x14ac:dyDescent="0.25">
      <c r="A5" s="32" t="s">
        <v>43</v>
      </c>
      <c r="B5" s="22">
        <f>B4*C5/C4</f>
        <v>2.4090909090909092</v>
      </c>
      <c r="C5" s="1">
        <v>1</v>
      </c>
      <c r="D5" s="26">
        <f>D4*C5/C4</f>
        <v>3.8181818181818183</v>
      </c>
      <c r="E5" s="33" t="s">
        <v>42</v>
      </c>
    </row>
    <row r="7" spans="1:13" ht="18.75" x14ac:dyDescent="0.35">
      <c r="A7" s="1" t="s">
        <v>29</v>
      </c>
    </row>
    <row r="8" spans="1:13" ht="18.75" x14ac:dyDescent="0.35">
      <c r="B8" s="1" t="s">
        <v>28</v>
      </c>
    </row>
    <row r="9" spans="1:13" x14ac:dyDescent="0.25">
      <c r="B9" s="1">
        <f>2*23+12+3*16</f>
        <v>106</v>
      </c>
      <c r="C9" s="1">
        <v>44</v>
      </c>
      <c r="D9" s="1">
        <f>2*(23+1+12+3*16)</f>
        <v>168</v>
      </c>
      <c r="E9" s="1" t="s">
        <v>6</v>
      </c>
    </row>
    <row r="10" spans="1:13" x14ac:dyDescent="0.25">
      <c r="A10" s="32" t="s">
        <v>43</v>
      </c>
      <c r="B10" s="22">
        <f>B9*C10/C9</f>
        <v>1.6935909090909091</v>
      </c>
      <c r="C10" s="1">
        <v>0.70299999999999996</v>
      </c>
      <c r="D10" s="26">
        <f>D9*C10/C9</f>
        <v>2.684181818181818</v>
      </c>
      <c r="E10" s="33" t="s">
        <v>42</v>
      </c>
    </row>
    <row r="12" spans="1:13" x14ac:dyDescent="0.25">
      <c r="A12" s="27" t="s">
        <v>32</v>
      </c>
    </row>
    <row r="13" spans="1:13" ht="18.75" x14ac:dyDescent="0.25">
      <c r="A13" s="1" t="s">
        <v>33</v>
      </c>
    </row>
    <row r="15" spans="1:13" ht="20.25" x14ac:dyDescent="0.35">
      <c r="B15" s="1" t="s">
        <v>34</v>
      </c>
      <c r="F15" s="1" t="s">
        <v>35</v>
      </c>
      <c r="K15" s="28" t="s">
        <v>37</v>
      </c>
      <c r="L15" s="1">
        <v>500</v>
      </c>
      <c r="M15" s="1" t="s">
        <v>36</v>
      </c>
    </row>
    <row r="16" spans="1:13" x14ac:dyDescent="0.25">
      <c r="B16" s="1">
        <f>12+16+2*(14+2)</f>
        <v>60</v>
      </c>
      <c r="D16" s="1">
        <f>2*(14+3)</f>
        <v>34</v>
      </c>
      <c r="E16" s="1" t="s">
        <v>6</v>
      </c>
      <c r="F16" s="29">
        <f>6*(14+16)</f>
        <v>180</v>
      </c>
      <c r="G16" s="29">
        <f>4*(14+3)</f>
        <v>68</v>
      </c>
      <c r="H16" s="1" t="s">
        <v>6</v>
      </c>
      <c r="L16" s="1">
        <v>0.5</v>
      </c>
      <c r="M16" s="1" t="s">
        <v>6</v>
      </c>
    </row>
    <row r="17" spans="2:8" x14ac:dyDescent="0.25">
      <c r="B17" s="31" t="s">
        <v>39</v>
      </c>
      <c r="C17" s="23"/>
      <c r="D17" s="23">
        <f>G18</f>
        <v>0.18888888888888888</v>
      </c>
      <c r="E17" s="1" t="s">
        <v>6</v>
      </c>
      <c r="F17" s="30">
        <v>0.5</v>
      </c>
      <c r="G17" s="23" t="s">
        <v>11</v>
      </c>
      <c r="H17" s="23" t="s">
        <v>6</v>
      </c>
    </row>
    <row r="18" spans="2:8" ht="18.75" x14ac:dyDescent="0.35">
      <c r="B18" s="28" t="s">
        <v>40</v>
      </c>
      <c r="C18" s="27">
        <f>B16*D17/D16</f>
        <v>0.33333333333333331</v>
      </c>
      <c r="D18" s="27" t="s">
        <v>41</v>
      </c>
      <c r="E18" s="27"/>
      <c r="F18" s="28" t="s">
        <v>12</v>
      </c>
      <c r="G18" s="1">
        <f>F17*G16/F16</f>
        <v>0.18888888888888888</v>
      </c>
      <c r="H18" s="1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22958-4F92-4B3F-962B-276171AD9FA3}">
  <dimension ref="A1:J72"/>
  <sheetViews>
    <sheetView topLeftCell="A40" workbookViewId="0">
      <selection activeCell="H61" sqref="H61"/>
    </sheetView>
    <sheetView workbookViewId="1"/>
  </sheetViews>
  <sheetFormatPr defaultRowHeight="15.75" x14ac:dyDescent="0.25"/>
  <cols>
    <col min="1" max="16384" width="9.140625" style="1"/>
  </cols>
  <sheetData>
    <row r="1" spans="1:10" x14ac:dyDescent="0.25">
      <c r="A1" s="27" t="s">
        <v>45</v>
      </c>
      <c r="B1" s="1" t="s">
        <v>46</v>
      </c>
      <c r="D1" s="28"/>
      <c r="F1" s="28"/>
      <c r="H1" s="28"/>
    </row>
    <row r="2" spans="1:10" x14ac:dyDescent="0.25">
      <c r="C2" s="28"/>
      <c r="F2" s="28"/>
      <c r="H2" s="28"/>
    </row>
    <row r="3" spans="1:10" x14ac:dyDescent="0.25">
      <c r="A3" s="34" t="s">
        <v>47</v>
      </c>
      <c r="B3" s="35" t="s">
        <v>48</v>
      </c>
      <c r="H3" s="28"/>
      <c r="I3" s="28" t="s">
        <v>3</v>
      </c>
      <c r="J3" s="37">
        <v>0.66</v>
      </c>
    </row>
    <row r="4" spans="1:10" x14ac:dyDescent="0.25">
      <c r="B4" s="35" t="s">
        <v>49</v>
      </c>
      <c r="H4" s="28" t="s">
        <v>50</v>
      </c>
      <c r="I4" s="1" t="s">
        <v>51</v>
      </c>
    </row>
    <row r="5" spans="1:10" x14ac:dyDescent="0.25">
      <c r="B5" s="35"/>
      <c r="I5" s="28"/>
    </row>
    <row r="6" spans="1:10" x14ac:dyDescent="0.25">
      <c r="B6" s="35"/>
      <c r="I6" s="28"/>
    </row>
    <row r="7" spans="1:10" x14ac:dyDescent="0.25">
      <c r="B7" s="35"/>
      <c r="I7" s="28"/>
    </row>
    <row r="8" spans="1:10" x14ac:dyDescent="0.25">
      <c r="B8" s="35"/>
      <c r="I8" s="28"/>
    </row>
    <row r="9" spans="1:10" x14ac:dyDescent="0.25">
      <c r="B9" s="35"/>
      <c r="I9" s="28"/>
    </row>
    <row r="10" spans="1:10" x14ac:dyDescent="0.25">
      <c r="B10" s="35"/>
      <c r="I10" s="28"/>
    </row>
    <row r="11" spans="1:10" x14ac:dyDescent="0.25">
      <c r="B11" s="35"/>
      <c r="I11" s="28"/>
    </row>
    <row r="12" spans="1:10" x14ac:dyDescent="0.25">
      <c r="B12" s="35"/>
      <c r="I12" s="28"/>
    </row>
    <row r="13" spans="1:10" x14ac:dyDescent="0.25">
      <c r="B13" s="35"/>
      <c r="I13" s="28"/>
    </row>
    <row r="14" spans="1:10" x14ac:dyDescent="0.25">
      <c r="B14" s="35"/>
      <c r="I14" s="28"/>
    </row>
    <row r="15" spans="1:10" x14ac:dyDescent="0.25">
      <c r="B15" s="35"/>
      <c r="I15" s="28"/>
    </row>
    <row r="16" spans="1:10" x14ac:dyDescent="0.25">
      <c r="B16" s="35"/>
      <c r="I16" s="28"/>
    </row>
    <row r="17" spans="1:10" x14ac:dyDescent="0.25">
      <c r="B17" s="35"/>
      <c r="I17" s="28"/>
    </row>
    <row r="18" spans="1:10" x14ac:dyDescent="0.25">
      <c r="B18" s="35"/>
      <c r="I18" s="28"/>
    </row>
    <row r="19" spans="1:10" x14ac:dyDescent="0.25">
      <c r="B19" s="35"/>
      <c r="I19" s="28"/>
    </row>
    <row r="20" spans="1:10" x14ac:dyDescent="0.25">
      <c r="B20" s="35"/>
      <c r="I20" s="28"/>
    </row>
    <row r="21" spans="1:10" x14ac:dyDescent="0.25">
      <c r="B21" s="35"/>
      <c r="I21" s="28"/>
    </row>
    <row r="22" spans="1:10" x14ac:dyDescent="0.25">
      <c r="B22" s="35"/>
      <c r="I22" s="28"/>
    </row>
    <row r="25" spans="1:10" ht="18.75" x14ac:dyDescent="0.25">
      <c r="A25" s="34" t="s">
        <v>52</v>
      </c>
      <c r="B25" s="1" t="s">
        <v>53</v>
      </c>
      <c r="I25" s="28" t="s">
        <v>54</v>
      </c>
      <c r="J25" s="37">
        <v>24</v>
      </c>
    </row>
    <row r="26" spans="1:10" x14ac:dyDescent="0.25">
      <c r="B26" s="1" t="s">
        <v>55</v>
      </c>
      <c r="D26" s="1" t="s">
        <v>26</v>
      </c>
      <c r="I26" s="28" t="s">
        <v>56</v>
      </c>
      <c r="J26" s="37">
        <v>286</v>
      </c>
    </row>
    <row r="27" spans="1:10" x14ac:dyDescent="0.25">
      <c r="I27" s="28"/>
    </row>
    <row r="28" spans="1:10" x14ac:dyDescent="0.25">
      <c r="I28" s="28"/>
    </row>
    <row r="29" spans="1:10" x14ac:dyDescent="0.25">
      <c r="I29" s="28"/>
    </row>
    <row r="30" spans="1:10" x14ac:dyDescent="0.25">
      <c r="I30" s="28"/>
    </row>
    <row r="31" spans="1:10" x14ac:dyDescent="0.25">
      <c r="I31" s="28"/>
    </row>
    <row r="32" spans="1:10" x14ac:dyDescent="0.25">
      <c r="I32" s="28"/>
    </row>
    <row r="33" spans="1:9" x14ac:dyDescent="0.25">
      <c r="I33" s="28"/>
    </row>
    <row r="34" spans="1:9" x14ac:dyDescent="0.25">
      <c r="I34" s="28"/>
    </row>
    <row r="35" spans="1:9" x14ac:dyDescent="0.25">
      <c r="I35" s="28"/>
    </row>
    <row r="36" spans="1:9" x14ac:dyDescent="0.25">
      <c r="I36" s="28"/>
    </row>
    <row r="37" spans="1:9" x14ac:dyDescent="0.25">
      <c r="I37" s="28"/>
    </row>
    <row r="38" spans="1:9" x14ac:dyDescent="0.25">
      <c r="I38" s="28"/>
    </row>
    <row r="39" spans="1:9" x14ac:dyDescent="0.25">
      <c r="I39" s="28"/>
    </row>
    <row r="40" spans="1:9" x14ac:dyDescent="0.25">
      <c r="I40" s="28"/>
    </row>
    <row r="41" spans="1:9" x14ac:dyDescent="0.25">
      <c r="I41" s="28"/>
    </row>
    <row r="42" spans="1:9" x14ac:dyDescent="0.25">
      <c r="I42" s="28"/>
    </row>
    <row r="43" spans="1:9" x14ac:dyDescent="0.25">
      <c r="I43" s="28"/>
    </row>
    <row r="44" spans="1:9" x14ac:dyDescent="0.25">
      <c r="I44" s="28"/>
    </row>
    <row r="45" spans="1:9" x14ac:dyDescent="0.25">
      <c r="I45" s="28"/>
    </row>
    <row r="46" spans="1:9" x14ac:dyDescent="0.25">
      <c r="I46" s="28"/>
    </row>
    <row r="48" spans="1:9" ht="18.75" x14ac:dyDescent="0.35">
      <c r="A48" s="34" t="s">
        <v>57</v>
      </c>
      <c r="B48" s="1" t="s">
        <v>70</v>
      </c>
    </row>
    <row r="49" spans="2:8" x14ac:dyDescent="0.25">
      <c r="B49" s="1" t="s">
        <v>71</v>
      </c>
      <c r="G49" s="28" t="s">
        <v>50</v>
      </c>
      <c r="H49" s="1" t="s">
        <v>59</v>
      </c>
    </row>
    <row r="50" spans="2:8" x14ac:dyDescent="0.25">
      <c r="F50" s="28"/>
    </row>
    <row r="51" spans="2:8" x14ac:dyDescent="0.25">
      <c r="F51" s="28"/>
    </row>
    <row r="52" spans="2:8" x14ac:dyDescent="0.25">
      <c r="F52" s="28"/>
    </row>
    <row r="53" spans="2:8" x14ac:dyDescent="0.25">
      <c r="F53" s="28"/>
    </row>
    <row r="54" spans="2:8" x14ac:dyDescent="0.25">
      <c r="F54" s="28"/>
    </row>
    <row r="55" spans="2:8" x14ac:dyDescent="0.25">
      <c r="F55" s="28"/>
    </row>
    <row r="56" spans="2:8" x14ac:dyDescent="0.25">
      <c r="F56" s="28"/>
    </row>
    <row r="57" spans="2:8" x14ac:dyDescent="0.25">
      <c r="F57" s="28"/>
    </row>
    <row r="58" spans="2:8" x14ac:dyDescent="0.25">
      <c r="F58" s="28"/>
    </row>
    <row r="59" spans="2:8" x14ac:dyDescent="0.25">
      <c r="F59" s="28"/>
    </row>
    <row r="60" spans="2:8" x14ac:dyDescent="0.25">
      <c r="F60" s="28"/>
    </row>
    <row r="61" spans="2:8" x14ac:dyDescent="0.25">
      <c r="F61" s="28"/>
    </row>
    <row r="62" spans="2:8" x14ac:dyDescent="0.25">
      <c r="F62" s="28"/>
    </row>
    <row r="63" spans="2:8" x14ac:dyDescent="0.25">
      <c r="F63" s="28"/>
    </row>
    <row r="64" spans="2:8" x14ac:dyDescent="0.25">
      <c r="F64" s="28"/>
    </row>
    <row r="65" spans="1:7" x14ac:dyDescent="0.25">
      <c r="F65" s="28"/>
    </row>
    <row r="66" spans="1:7" x14ac:dyDescent="0.25">
      <c r="F66" s="28"/>
    </row>
    <row r="67" spans="1:7" x14ac:dyDescent="0.25">
      <c r="F67" s="28"/>
    </row>
    <row r="68" spans="1:7" x14ac:dyDescent="0.25">
      <c r="F68" s="28"/>
    </row>
    <row r="71" spans="1:7" ht="18.75" x14ac:dyDescent="0.25">
      <c r="A71" s="34" t="s">
        <v>60</v>
      </c>
      <c r="B71" s="1" t="s">
        <v>72</v>
      </c>
    </row>
    <row r="72" spans="1:7" x14ac:dyDescent="0.25">
      <c r="B72" s="1" t="s">
        <v>73</v>
      </c>
      <c r="F72" s="28" t="s">
        <v>50</v>
      </c>
      <c r="G72" s="1" t="s">
        <v>62</v>
      </c>
    </row>
  </sheetData>
  <pageMargins left="0.51181102362204722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59AF-D634-4966-BE2D-DEE831120367}">
  <dimension ref="A1:M29"/>
  <sheetViews>
    <sheetView tabSelected="1" topLeftCell="A16" zoomScale="120" zoomScaleNormal="120" workbookViewId="0">
      <selection activeCell="D22" sqref="D22"/>
    </sheetView>
    <sheetView tabSelected="1" topLeftCell="A7" workbookViewId="1"/>
  </sheetViews>
  <sheetFormatPr defaultRowHeight="15.75" x14ac:dyDescent="0.25"/>
  <cols>
    <col min="1" max="16384" width="9.140625" style="1"/>
  </cols>
  <sheetData>
    <row r="1" spans="1:10" x14ac:dyDescent="0.25">
      <c r="A1" s="27" t="s">
        <v>45</v>
      </c>
      <c r="B1" s="1" t="s">
        <v>46</v>
      </c>
      <c r="D1" s="28"/>
      <c r="F1" s="28"/>
      <c r="H1" s="28"/>
    </row>
    <row r="2" spans="1:10" x14ac:dyDescent="0.25">
      <c r="A2" s="34" t="s">
        <v>47</v>
      </c>
      <c r="B2" s="35" t="s">
        <v>48</v>
      </c>
      <c r="H2" s="28"/>
      <c r="I2" s="28" t="s">
        <v>3</v>
      </c>
      <c r="J2" s="1">
        <v>0.66</v>
      </c>
    </row>
    <row r="3" spans="1:10" x14ac:dyDescent="0.25">
      <c r="B3" s="35" t="s">
        <v>49</v>
      </c>
      <c r="I3" s="28" t="s">
        <v>50</v>
      </c>
      <c r="J3" s="1" t="s">
        <v>51</v>
      </c>
    </row>
    <row r="4" spans="1:10" x14ac:dyDescent="0.25">
      <c r="B4" s="35"/>
      <c r="I4" s="28"/>
    </row>
    <row r="5" spans="1:10" ht="17.25" x14ac:dyDescent="0.3">
      <c r="B5" s="5"/>
      <c r="E5" s="8" t="s">
        <v>63</v>
      </c>
      <c r="G5" s="1">
        <f>5*J2</f>
        <v>3.3000000000000003</v>
      </c>
      <c r="H5" s="1" t="s">
        <v>64</v>
      </c>
      <c r="I5" s="28"/>
    </row>
    <row r="6" spans="1:10" x14ac:dyDescent="0.25">
      <c r="B6" s="36">
        <f>6*(12+2*16)</f>
        <v>264</v>
      </c>
      <c r="C6" s="37">
        <f>19*2</f>
        <v>38</v>
      </c>
      <c r="D6" s="37">
        <f>6*12+14</f>
        <v>86</v>
      </c>
      <c r="E6" s="1" t="s">
        <v>64</v>
      </c>
      <c r="I6" s="28"/>
    </row>
    <row r="7" spans="1:10" x14ac:dyDescent="0.25">
      <c r="B7" s="38">
        <f>B6*D7/D6</f>
        <v>10.130232558139534</v>
      </c>
      <c r="C7" s="38">
        <f>C6*D7/D6</f>
        <v>1.4581395348837207</v>
      </c>
      <c r="D7" s="1">
        <v>3.3</v>
      </c>
      <c r="I7" s="28"/>
    </row>
    <row r="9" spans="1:10" ht="18.75" x14ac:dyDescent="0.25">
      <c r="A9" s="34" t="s">
        <v>52</v>
      </c>
      <c r="B9" s="1" t="s">
        <v>53</v>
      </c>
      <c r="I9" s="28" t="s">
        <v>54</v>
      </c>
      <c r="J9" s="1">
        <v>24</v>
      </c>
    </row>
    <row r="10" spans="1:10" x14ac:dyDescent="0.25">
      <c r="B10" s="1" t="s">
        <v>55</v>
      </c>
      <c r="D10" s="1" t="s">
        <v>26</v>
      </c>
      <c r="I10" s="28" t="s">
        <v>56</v>
      </c>
      <c r="J10" s="1">
        <v>286</v>
      </c>
    </row>
    <row r="11" spans="1:10" ht="18.75" x14ac:dyDescent="0.35">
      <c r="A11" s="5"/>
      <c r="B11" s="5"/>
      <c r="C11" s="6" t="s">
        <v>21</v>
      </c>
      <c r="D11" s="5">
        <v>286</v>
      </c>
      <c r="E11" s="5" t="s">
        <v>22</v>
      </c>
      <c r="F11" s="5"/>
      <c r="G11" s="5"/>
      <c r="H11" s="1" t="s">
        <v>65</v>
      </c>
      <c r="I11" s="28">
        <f>5000/J9</f>
        <v>208.33333333333334</v>
      </c>
      <c r="J11" s="1" t="s">
        <v>66</v>
      </c>
    </row>
    <row r="12" spans="1:10" ht="18.75" x14ac:dyDescent="0.35">
      <c r="A12" s="5"/>
      <c r="B12" s="5"/>
      <c r="C12" s="5"/>
      <c r="D12" s="14">
        <f>I11*D11</f>
        <v>59583.333333333336</v>
      </c>
      <c r="E12" s="15" t="s">
        <v>67</v>
      </c>
      <c r="F12" s="15"/>
      <c r="G12" s="5"/>
      <c r="I12" s="28"/>
    </row>
    <row r="13" spans="1:10" x14ac:dyDescent="0.25">
      <c r="A13" s="5"/>
      <c r="B13" s="5"/>
      <c r="C13" s="6"/>
      <c r="D13" s="16"/>
      <c r="E13" s="17"/>
      <c r="F13" s="17"/>
      <c r="G13" s="5"/>
      <c r="I13" s="28"/>
    </row>
    <row r="14" spans="1:10" x14ac:dyDescent="0.25">
      <c r="A14" s="6"/>
      <c r="B14" s="6" t="s">
        <v>11</v>
      </c>
      <c r="C14" s="5"/>
      <c r="D14" s="18">
        <f>D12/1000</f>
        <v>59.583333333333336</v>
      </c>
      <c r="E14" s="5" t="s">
        <v>9</v>
      </c>
      <c r="F14" s="5"/>
      <c r="G14" s="5"/>
      <c r="I14" s="28"/>
    </row>
    <row r="15" spans="1:10" x14ac:dyDescent="0.25">
      <c r="A15" s="5"/>
      <c r="B15" s="23">
        <v>1</v>
      </c>
      <c r="C15" s="23" t="s">
        <v>10</v>
      </c>
      <c r="D15" s="23">
        <v>3.6</v>
      </c>
      <c r="E15" s="23" t="s">
        <v>9</v>
      </c>
      <c r="F15" s="5"/>
      <c r="G15" s="5" t="s">
        <v>26</v>
      </c>
    </row>
    <row r="16" spans="1:10" x14ac:dyDescent="0.25">
      <c r="A16" s="5"/>
      <c r="B16" s="5"/>
      <c r="C16" s="2" t="s">
        <v>12</v>
      </c>
      <c r="D16" s="39">
        <f>D14*B15/D15</f>
        <v>16.550925925925927</v>
      </c>
      <c r="E16" s="40" t="s">
        <v>10</v>
      </c>
      <c r="F16" s="5"/>
      <c r="G16" s="5"/>
    </row>
    <row r="17" spans="1:13" x14ac:dyDescent="0.25">
      <c r="A17" s="5"/>
      <c r="B17" s="5"/>
      <c r="C17" s="2"/>
      <c r="D17" s="19"/>
      <c r="E17" s="3"/>
      <c r="F17" s="5"/>
      <c r="G17" s="5"/>
    </row>
    <row r="18" spans="1:13" ht="18.75" x14ac:dyDescent="0.35">
      <c r="A18" s="34" t="s">
        <v>57</v>
      </c>
      <c r="B18" s="1" t="s">
        <v>58</v>
      </c>
    </row>
    <row r="19" spans="1:13" x14ac:dyDescent="0.25">
      <c r="F19" s="28" t="s">
        <v>50</v>
      </c>
      <c r="G19" s="1" t="s">
        <v>59</v>
      </c>
    </row>
    <row r="20" spans="1:13" ht="18.75" x14ac:dyDescent="0.35">
      <c r="B20" s="1" t="s">
        <v>68</v>
      </c>
      <c r="F20" s="28"/>
    </row>
    <row r="21" spans="1:13" x14ac:dyDescent="0.25">
      <c r="B21" s="37">
        <f>2*39+12+3*16</f>
        <v>138</v>
      </c>
      <c r="C21" s="37">
        <v>44</v>
      </c>
      <c r="D21" s="1">
        <f>2*(39+1+12+3*16)</f>
        <v>200</v>
      </c>
      <c r="E21" s="1" t="s">
        <v>64</v>
      </c>
      <c r="F21" s="28"/>
    </row>
    <row r="22" spans="1:13" x14ac:dyDescent="0.25">
      <c r="B22" s="38">
        <f>B21*C22/C21</f>
        <v>15.681818181818182</v>
      </c>
      <c r="C22" s="37">
        <v>5</v>
      </c>
      <c r="D22" s="32">
        <f>C22*D21/C21</f>
        <v>22.727272727272727</v>
      </c>
      <c r="E22" s="32" t="s">
        <v>64</v>
      </c>
      <c r="F22" s="28"/>
    </row>
    <row r="24" spans="1:13" ht="18.75" x14ac:dyDescent="0.25">
      <c r="A24" s="34" t="s">
        <v>60</v>
      </c>
      <c r="B24" s="1" t="s">
        <v>61</v>
      </c>
    </row>
    <row r="25" spans="1:13" x14ac:dyDescent="0.25">
      <c r="F25" s="28" t="s">
        <v>50</v>
      </c>
      <c r="G25" s="1" t="s">
        <v>62</v>
      </c>
    </row>
    <row r="26" spans="1:13" ht="20.25" x14ac:dyDescent="0.35">
      <c r="B26" s="1" t="s">
        <v>34</v>
      </c>
      <c r="F26" s="1" t="s">
        <v>35</v>
      </c>
      <c r="K26" s="28" t="s">
        <v>69</v>
      </c>
      <c r="L26" s="1">
        <f>10*200</f>
        <v>2000</v>
      </c>
      <c r="M26" s="1" t="s">
        <v>36</v>
      </c>
    </row>
    <row r="27" spans="1:13" x14ac:dyDescent="0.25">
      <c r="B27" s="1">
        <f>12+16+2*(14+2)</f>
        <v>60</v>
      </c>
      <c r="D27" s="1">
        <f>2*(14+3)</f>
        <v>34</v>
      </c>
      <c r="E27" s="1" t="s">
        <v>6</v>
      </c>
      <c r="F27" s="29">
        <f>6*(14+16)</f>
        <v>180</v>
      </c>
      <c r="G27" s="29">
        <f>4*(14+3)</f>
        <v>68</v>
      </c>
      <c r="H27" s="1" t="s">
        <v>6</v>
      </c>
      <c r="L27" s="1">
        <f>L26/1000</f>
        <v>2</v>
      </c>
      <c r="M27" s="1" t="s">
        <v>6</v>
      </c>
    </row>
    <row r="28" spans="1:13" x14ac:dyDescent="0.25">
      <c r="B28" s="31" t="s">
        <v>39</v>
      </c>
      <c r="C28" s="23"/>
      <c r="D28" s="23">
        <f>G29</f>
        <v>0.75555555555555554</v>
      </c>
      <c r="E28" s="1" t="s">
        <v>6</v>
      </c>
      <c r="F28" s="30">
        <f>L27</f>
        <v>2</v>
      </c>
      <c r="G28" s="23" t="s">
        <v>11</v>
      </c>
      <c r="H28" s="23" t="s">
        <v>6</v>
      </c>
    </row>
    <row r="29" spans="1:13" ht="18.75" x14ac:dyDescent="0.35">
      <c r="B29" s="28" t="s">
        <v>40</v>
      </c>
      <c r="C29" s="27">
        <f>B27*D28/D27</f>
        <v>1.3333333333333333</v>
      </c>
      <c r="D29" s="27" t="s">
        <v>41</v>
      </c>
      <c r="E29" s="27"/>
      <c r="F29" s="28" t="s">
        <v>12</v>
      </c>
      <c r="G29" s="1">
        <f>F28*G27/F27</f>
        <v>0.75555555555555554</v>
      </c>
      <c r="H29" s="1" t="s">
        <v>38</v>
      </c>
    </row>
  </sheetData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Oktán</vt:lpstr>
      <vt:lpstr>füstgáz</vt:lpstr>
      <vt:lpstr>ZH2</vt:lpstr>
      <vt:lpstr>ZH2megold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Tolner</dc:creator>
  <cp:lastModifiedBy>Dr. Tolner László</cp:lastModifiedBy>
  <cp:lastPrinted>2021-09-28T19:41:42Z</cp:lastPrinted>
  <dcterms:created xsi:type="dcterms:W3CDTF">2015-06-05T18:17:20Z</dcterms:created>
  <dcterms:modified xsi:type="dcterms:W3CDTF">2021-09-30T08:17:28Z</dcterms:modified>
</cp:coreProperties>
</file>