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TL2021\Oktatás\ŐSZI FÉLÉV\Kemalap\6.gyak\"/>
    </mc:Choice>
  </mc:AlternateContent>
  <xr:revisionPtr revIDLastSave="0" documentId="13_ncr:1_{301996A7-09F1-4932-A530-3835E71A5D8B}" xr6:coauthVersionLast="47" xr6:coauthVersionMax="47" xr10:uidLastSave="{00000000-0000-0000-0000-000000000000}"/>
  <bookViews>
    <workbookView xWindow="5160" yWindow="195" windowWidth="20160" windowHeight="16980" activeTab="2" xr2:uid="{EB0E2F1E-3FBD-4341-8643-81D5D495D754}"/>
  </bookViews>
  <sheets>
    <sheet name="6.Gyakorlat" sheetId="11" r:id="rId1"/>
    <sheet name="6.Gyak.megoldás" sheetId="10" r:id="rId2"/>
    <sheet name="ZH6.megoldás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2" l="1"/>
  <c r="J7" i="12"/>
  <c r="H9" i="12"/>
  <c r="G10" i="12" s="1"/>
  <c r="I10" i="12" s="1"/>
  <c r="J6" i="12"/>
  <c r="G32" i="12"/>
  <c r="D24" i="12"/>
  <c r="D25" i="12" s="1"/>
  <c r="G27" i="12"/>
  <c r="D26" i="12"/>
  <c r="B24" i="12"/>
  <c r="B25" i="12" s="1"/>
  <c r="C27" i="12" l="1"/>
  <c r="D50" i="10" l="1"/>
  <c r="G53" i="10"/>
  <c r="D52" i="10"/>
  <c r="D51" i="10"/>
  <c r="B50" i="10"/>
  <c r="B51" i="10" s="1"/>
  <c r="M42" i="10"/>
  <c r="I42" i="10"/>
  <c r="I41" i="10"/>
  <c r="K41" i="10" s="1"/>
  <c r="M41" i="10" s="1"/>
  <c r="G34" i="10"/>
  <c r="G35" i="10" s="1"/>
  <c r="I35" i="10" s="1"/>
  <c r="G28" i="10"/>
  <c r="G24" i="10"/>
  <c r="G23" i="10"/>
  <c r="G22" i="10"/>
  <c r="L43" i="10" l="1"/>
  <c r="C53" i="10"/>
  <c r="K11" i="11"/>
  <c r="J6" i="10" l="1"/>
  <c r="J7" i="10" s="1"/>
  <c r="C10" i="10"/>
  <c r="H9" i="10" s="1"/>
  <c r="G10" i="10" l="1"/>
  <c r="I10" i="10" s="1"/>
</calcChain>
</file>

<file path=xl/sharedStrings.xml><?xml version="1.0" encoding="utf-8"?>
<sst xmlns="http://schemas.openxmlformats.org/spreadsheetml/2006/main" count="211" uniqueCount="128">
  <si>
    <t>l</t>
  </si>
  <si>
    <t>x</t>
  </si>
  <si>
    <t xml:space="preserve">x = </t>
  </si>
  <si>
    <r>
      <t>2 NH</t>
    </r>
    <r>
      <rPr>
        <vertAlign val="subscript"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>NO</t>
    </r>
    <r>
      <rPr>
        <vertAlign val="subscript"/>
        <sz val="12"/>
        <color rgb="FF000000"/>
        <rFont val="Times New Roman"/>
        <family val="1"/>
        <charset val="238"/>
      </rPr>
      <t xml:space="preserve">3 </t>
    </r>
    <r>
      <rPr>
        <sz val="12"/>
        <color rgb="FF000000"/>
        <rFont val="Times New Roman"/>
        <family val="1"/>
        <charset val="238"/>
      </rPr>
      <t>= 2 N</t>
    </r>
    <r>
      <rPr>
        <vertAlign val="sub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O</t>
    </r>
    <r>
      <rPr>
        <vertAlign val="sub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+ 4 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</t>
    </r>
  </si>
  <si>
    <r>
      <t>2 K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Cr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</t>
    </r>
    <r>
      <rPr>
        <vertAlign val="subscript"/>
        <sz val="12"/>
        <color rgb="FF000000"/>
        <rFont val="Times New Roman"/>
        <family val="1"/>
        <charset val="238"/>
      </rPr>
      <t>7</t>
    </r>
    <r>
      <rPr>
        <sz val="12"/>
        <color rgb="FF000000"/>
        <rFont val="Times New Roman"/>
        <family val="1"/>
        <charset val="238"/>
      </rPr>
      <t xml:space="preserve"> + 8 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SO</t>
    </r>
    <r>
      <rPr>
        <vertAlign val="subscript"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 xml:space="preserve"> + 3 C = 2 K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SO</t>
    </r>
    <r>
      <rPr>
        <vertAlign val="subscript"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 xml:space="preserve"> + 2 Cr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(SO</t>
    </r>
    <r>
      <rPr>
        <vertAlign val="subscript"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>)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sz val="12"/>
        <color rgb="FF000000"/>
        <rFont val="Times New Roman"/>
        <family val="1"/>
        <charset val="238"/>
      </rPr>
      <t xml:space="preserve"> + 8 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 + 3 CO</t>
    </r>
    <r>
      <rPr>
        <vertAlign val="subscript"/>
        <sz val="12"/>
        <color rgb="FF000000"/>
        <rFont val="Times New Roman"/>
        <family val="1"/>
        <charset val="238"/>
      </rPr>
      <t>2</t>
    </r>
  </si>
  <si>
    <r>
      <t>2 HCl + NaOCl = NaCl + Cl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+ 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</t>
    </r>
  </si>
  <si>
    <t>a. Cu: 1 mol/l, Zn: 1 mol/l</t>
  </si>
  <si>
    <t>V</t>
  </si>
  <si>
    <r>
      <rPr>
        <b/>
        <sz val="14"/>
        <color theme="1"/>
        <rFont val="Times New Roman"/>
        <family val="1"/>
        <charset val="238"/>
      </rPr>
      <t>ɛ</t>
    </r>
    <r>
      <rPr>
        <vertAlign val="superscript"/>
        <sz val="14"/>
        <color theme="1"/>
        <rFont val="Times New Roman"/>
        <family val="1"/>
        <charset val="238"/>
      </rPr>
      <t>0</t>
    </r>
    <r>
      <rPr>
        <vertAlign val="subscript"/>
        <sz val="14"/>
        <color theme="1"/>
        <rFont val="Times New Roman"/>
        <family val="1"/>
        <charset val="238"/>
      </rPr>
      <t>Cu</t>
    </r>
    <r>
      <rPr>
        <sz val="12"/>
        <color theme="1"/>
        <rFont val="Times New Roman"/>
        <family val="1"/>
        <charset val="238"/>
      </rPr>
      <t xml:space="preserve"> =</t>
    </r>
  </si>
  <si>
    <r>
      <rPr>
        <b/>
        <sz val="14"/>
        <color theme="1"/>
        <rFont val="Times New Roman"/>
        <family val="1"/>
        <charset val="238"/>
      </rPr>
      <t>ɛ</t>
    </r>
    <r>
      <rPr>
        <vertAlign val="superscript"/>
        <sz val="14"/>
        <color theme="1"/>
        <rFont val="Times New Roman"/>
        <family val="1"/>
        <charset val="238"/>
      </rPr>
      <t>0</t>
    </r>
    <r>
      <rPr>
        <vertAlign val="subscript"/>
        <sz val="14"/>
        <color theme="1"/>
        <rFont val="Times New Roman"/>
        <family val="1"/>
        <charset val="238"/>
      </rPr>
      <t>Zn</t>
    </r>
    <r>
      <rPr>
        <sz val="12"/>
        <color theme="1"/>
        <rFont val="Times New Roman"/>
        <family val="1"/>
        <charset val="238"/>
      </rPr>
      <t xml:space="preserve"> =</t>
    </r>
  </si>
  <si>
    <t>b. Cu: 0,1 mol/l, Zn: 0,1 mol/l</t>
  </si>
  <si>
    <t>3. Számítsa ki a Daniell-elem üresjárati feszültségét a következő koncentrációknál 25 C-on:</t>
  </si>
  <si>
    <t xml:space="preserve">E = </t>
  </si>
  <si>
    <t xml:space="preserve"> V</t>
  </si>
  <si>
    <t xml:space="preserve">Ea = </t>
  </si>
  <si>
    <t xml:space="preserve">Eb = </t>
  </si>
  <si>
    <t xml:space="preserve">Ec = </t>
  </si>
  <si>
    <t>1. Denitrifikáció a szennyvíz-tisztitásban</t>
  </si>
  <si>
    <r>
      <t>Hány l metanol kell 5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szennyvízhez?</t>
    </r>
  </si>
  <si>
    <t>metanol sűrűsége =</t>
  </si>
  <si>
    <t>+5       -2</t>
  </si>
  <si>
    <t>0     +4</t>
  </si>
  <si>
    <r>
      <t>6NO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+ 5CH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sz val="12"/>
        <color rgb="FF000000"/>
        <rFont val="Times New Roman"/>
        <family val="1"/>
        <charset val="238"/>
      </rPr>
      <t>OH  =  3N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+ 5CO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+ 7,H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 + 6OH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   </t>
    </r>
  </si>
  <si>
    <t>mol nitrát</t>
  </si>
  <si>
    <t>500 mol</t>
  </si>
  <si>
    <t>x g</t>
  </si>
  <si>
    <t>g</t>
  </si>
  <si>
    <t>2. Egyenlet rendezés</t>
  </si>
  <si>
    <t xml:space="preserve">    +7</t>
  </si>
  <si>
    <t>+2</t>
  </si>
  <si>
    <t>+3*2</t>
  </si>
  <si>
    <r>
      <t>NO</t>
    </r>
    <r>
      <rPr>
        <b/>
        <vertAlign val="subscript"/>
        <sz val="12"/>
        <color rgb="FF000000"/>
        <rFont val="Times New Roman"/>
        <family val="1"/>
        <charset val="238"/>
      </rPr>
      <t>3</t>
    </r>
    <r>
      <rPr>
        <b/>
        <vertAlign val="superscript"/>
        <sz val="12"/>
        <color rgb="FF000000"/>
        <rFont val="Times New Roman"/>
        <family val="1"/>
        <charset val="238"/>
      </rPr>
      <t>-</t>
    </r>
    <r>
      <rPr>
        <b/>
        <sz val="12"/>
        <color rgb="FF000000"/>
        <rFont val="Times New Roman"/>
        <family val="1"/>
        <charset val="238"/>
      </rPr>
      <t xml:space="preserve"> = </t>
    </r>
  </si>
  <si>
    <t xml:space="preserve"> mol/l </t>
  </si>
  <si>
    <r>
      <t>NO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= 0,1 mol/l =</t>
    </r>
  </si>
  <si>
    <t>4. Számítsa ki a réz koncentrációs elem üresjárati feszültségét a következő koncentrációknál 25 C-on:</t>
  </si>
  <si>
    <t>c. Cu: 0,5 mol/l, Zn: 0,1 mol/l</t>
  </si>
  <si>
    <t>Cu: 0,5 mol/l,    0,1 mol/l</t>
  </si>
  <si>
    <r>
      <t>g/cm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</si>
  <si>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r>
      <t>KMnO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+(COOH)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+H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→MnSO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+K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+CO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+H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O</t>
    </r>
  </si>
  <si>
    <r>
      <t>mol/m</t>
    </r>
    <r>
      <rPr>
        <vertAlign val="superscript"/>
        <sz val="12"/>
        <color theme="1"/>
        <rFont val="Times New Roman"/>
        <family val="1"/>
        <charset val="238"/>
      </rPr>
      <t>3</t>
    </r>
  </si>
  <si>
    <t>2-7=-5</t>
  </si>
  <si>
    <t xml:space="preserve">      +4*2</t>
  </si>
  <si>
    <t>8-6=+2</t>
  </si>
  <si>
    <r>
      <rPr>
        <b/>
        <sz val="12"/>
        <color rgb="FFFF0000"/>
        <rFont val="Times New Roman"/>
        <family val="1"/>
        <charset val="238"/>
      </rPr>
      <t>2.</t>
    </r>
    <r>
      <rPr>
        <sz val="12"/>
        <color rgb="FF222222"/>
        <rFont val="Times New Roman"/>
        <family val="1"/>
        <charset val="238"/>
      </rPr>
      <t>KMnO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</t>
    </r>
    <r>
      <rPr>
        <b/>
        <sz val="12"/>
        <color rgb="FFFF0000"/>
        <rFont val="Times New Roman"/>
        <family val="1"/>
        <charset val="238"/>
      </rPr>
      <t>5.</t>
    </r>
    <r>
      <rPr>
        <sz val="12"/>
        <color rgb="FF222222"/>
        <rFont val="Times New Roman"/>
        <family val="1"/>
        <charset val="238"/>
      </rPr>
      <t>(COOH)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+H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→</t>
    </r>
    <r>
      <rPr>
        <b/>
        <sz val="12"/>
        <color rgb="FF222222"/>
        <rFont val="Times New Roman"/>
        <family val="1"/>
        <charset val="238"/>
      </rPr>
      <t>2.</t>
    </r>
    <r>
      <rPr>
        <sz val="12"/>
        <color rgb="FF222222"/>
        <rFont val="Times New Roman"/>
        <family val="1"/>
        <charset val="238"/>
      </rPr>
      <t>MnSO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+K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</t>
    </r>
    <r>
      <rPr>
        <b/>
        <sz val="12"/>
        <color rgb="FF222222"/>
        <rFont val="Times New Roman"/>
        <family val="1"/>
        <charset val="238"/>
      </rPr>
      <t>10.</t>
    </r>
    <r>
      <rPr>
        <sz val="12"/>
        <color rgb="FF222222"/>
        <rFont val="Times New Roman"/>
        <family val="1"/>
        <charset val="238"/>
      </rPr>
      <t>CO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+H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O</t>
    </r>
  </si>
  <si>
    <r>
      <t>2.KMnO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+5.(COOH)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+3.H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 xml:space="preserve"> = 2.MnSO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+K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SO</t>
    </r>
    <r>
      <rPr>
        <b/>
        <vertAlign val="subscript"/>
        <sz val="12"/>
        <color rgb="FF222222"/>
        <rFont val="Times New Roman"/>
        <family val="1"/>
        <charset val="238"/>
      </rPr>
      <t>4</t>
    </r>
    <r>
      <rPr>
        <b/>
        <sz val="12"/>
        <color rgb="FF222222"/>
        <rFont val="Times New Roman"/>
        <family val="1"/>
        <charset val="238"/>
      </rPr>
      <t>+10.CO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+8.H</t>
    </r>
    <r>
      <rPr>
        <b/>
        <vertAlign val="subscript"/>
        <sz val="12"/>
        <color rgb="FF222222"/>
        <rFont val="Times New Roman"/>
        <family val="1"/>
        <charset val="238"/>
      </rPr>
      <t>2</t>
    </r>
    <r>
      <rPr>
        <b/>
        <sz val="12"/>
        <color rgb="FF222222"/>
        <rFont val="Times New Roman"/>
        <family val="1"/>
        <charset val="238"/>
      </rPr>
      <t>O</t>
    </r>
  </si>
  <si>
    <r>
      <t>Írja fel az egyenletet szőlőcukorral (C</t>
    </r>
    <r>
      <rPr>
        <vertAlign val="subscript"/>
        <sz val="12"/>
        <color rgb="FF000000"/>
        <rFont val="Times New Roman"/>
        <family val="1"/>
        <charset val="238"/>
      </rPr>
      <t>6</t>
    </r>
    <r>
      <rPr>
        <sz val="12"/>
        <color rgb="FF000000"/>
        <rFont val="Times New Roman"/>
        <family val="1"/>
        <charset val="238"/>
      </rPr>
      <t>H</t>
    </r>
    <r>
      <rPr>
        <vertAlign val="subscript"/>
        <sz val="12"/>
        <color rgb="FF000000"/>
        <rFont val="Times New Roman"/>
        <family val="1"/>
        <charset val="238"/>
      </rPr>
      <t>12</t>
    </r>
    <r>
      <rPr>
        <sz val="12"/>
        <color rgb="FF000000"/>
        <rFont val="Times New Roman"/>
        <family val="1"/>
        <charset val="238"/>
      </rPr>
      <t>O</t>
    </r>
    <r>
      <rPr>
        <vertAlign val="subscript"/>
        <sz val="12"/>
        <color rgb="FF000000"/>
        <rFont val="Times New Roman"/>
        <family val="1"/>
        <charset val="238"/>
      </rPr>
      <t>6</t>
    </r>
    <r>
      <rPr>
        <sz val="12"/>
        <color rgb="FF000000"/>
        <rFont val="Times New Roman"/>
        <family val="1"/>
        <charset val="238"/>
      </rPr>
      <t xml:space="preserve">), mint szénforrással! </t>
    </r>
  </si>
  <si>
    <t>(Atomtömegek: Cr-62, K-39, S-32, O-16, C-12, H-1)</t>
  </si>
  <si>
    <r>
      <t>900 ℃-on 1 mól gáz 96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.</t>
    </r>
  </si>
  <si>
    <r>
      <t>NH</t>
    </r>
    <r>
      <rPr>
        <vertAlign val="subscript"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>NO</t>
    </r>
    <r>
      <rPr>
        <vertAlign val="subscript"/>
        <sz val="12"/>
        <color rgb="FF000000"/>
        <rFont val="Times New Roman"/>
        <family val="1"/>
        <charset val="238"/>
      </rPr>
      <t xml:space="preserve">3 </t>
    </r>
    <r>
      <rPr>
        <sz val="12"/>
        <color rgb="FF000000"/>
        <rFont val="Times New Roman"/>
        <family val="1"/>
        <charset val="238"/>
      </rPr>
      <t>= N</t>
    </r>
    <r>
      <rPr>
        <vertAlign val="sub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 xml:space="preserve">+ </t>
    </r>
    <r>
      <rPr>
        <b/>
        <sz val="12"/>
        <color rgb="FFFF0000"/>
        <rFont val="Times New Roman"/>
        <family val="1"/>
        <charset val="238"/>
      </rPr>
      <t>0,5*</t>
    </r>
    <r>
      <rPr>
        <sz val="12"/>
        <color rgb="FF000000"/>
        <rFont val="Times New Roman"/>
        <family val="1"/>
        <charset val="238"/>
      </rPr>
      <t>O</t>
    </r>
    <r>
      <rPr>
        <vertAlign val="sub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 xml:space="preserve">+ </t>
    </r>
    <r>
      <rPr>
        <b/>
        <sz val="12"/>
        <color rgb="FFFF0000"/>
        <rFont val="Times New Roman"/>
        <family val="1"/>
        <charset val="238"/>
      </rPr>
      <t>2*</t>
    </r>
    <r>
      <rPr>
        <sz val="12"/>
        <color rgb="FF000000"/>
        <rFont val="Times New Roman"/>
        <family val="1"/>
        <charset val="238"/>
      </rPr>
      <t>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</t>
    </r>
  </si>
  <si>
    <t>2*(28+4+48)=160 g</t>
  </si>
  <si>
    <r>
      <t>7 mol gáz: 7*96 dm</t>
    </r>
    <r>
      <rPr>
        <vertAlign val="superscript"/>
        <sz val="12"/>
        <color theme="1"/>
        <rFont val="Times New Roman"/>
        <family val="1"/>
        <charset val="238"/>
      </rPr>
      <t xml:space="preserve">3 </t>
    </r>
    <r>
      <rPr>
        <sz val="12"/>
        <color theme="1"/>
        <rFont val="Times New Roman"/>
        <family val="1"/>
        <charset val="238"/>
      </rPr>
      <t xml:space="preserve">= </t>
    </r>
  </si>
  <si>
    <r>
      <t xml:space="preserve">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</t>
    </r>
  </si>
  <si>
    <r>
      <t>Hány mg/m</t>
    </r>
    <r>
      <rPr>
        <vertAlign val="superscript"/>
        <sz val="12"/>
        <color rgb="FF000000"/>
        <rFont val="Times New Roman"/>
        <family val="1"/>
        <charset val="238"/>
      </rPr>
      <t>3</t>
    </r>
    <r>
      <rPr>
        <sz val="12"/>
        <color rgb="FF000000"/>
        <rFont val="Times New Roman"/>
        <family val="1"/>
        <charset val="238"/>
      </rPr>
      <t xml:space="preserve"> lesz a klór koncentrációja a tanteremben?</t>
    </r>
  </si>
  <si>
    <r>
      <t>Ugyan nem tudja, hogy rövid távú belégzési határérték 1,5 mg/m</t>
    </r>
    <r>
      <rPr>
        <vertAlign val="superscript"/>
        <sz val="12"/>
        <color rgb="FF000000"/>
        <rFont val="Times New Roman"/>
        <family val="1"/>
        <charset val="238"/>
      </rPr>
      <t>3</t>
    </r>
    <r>
      <rPr>
        <sz val="12"/>
        <color rgb="FF000000"/>
        <rFont val="Times New Roman"/>
        <family val="1"/>
        <charset val="238"/>
      </rPr>
      <t>, de a szúrós szag miatt kimenekül.</t>
    </r>
  </si>
  <si>
    <t>(Atomtömegek: Cl-35,5, Na-23, O-16, H-1)</t>
  </si>
  <si>
    <t>23+16+35,5</t>
  </si>
  <si>
    <t xml:space="preserve"> 2*36,5</t>
  </si>
  <si>
    <t xml:space="preserve">200g/36,5g/mol = </t>
  </si>
  <si>
    <t>mol -&gt;</t>
  </si>
  <si>
    <r>
      <t>mg Cl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</t>
    </r>
  </si>
  <si>
    <t xml:space="preserve">V = </t>
  </si>
  <si>
    <r>
      <t xml:space="preserve"> m</t>
    </r>
    <r>
      <rPr>
        <vertAlign val="superscript"/>
        <sz val="12"/>
        <color rgb="FF000000"/>
        <rFont val="Times New Roman"/>
        <family val="1"/>
        <charset val="238"/>
      </rPr>
      <t>3</t>
    </r>
  </si>
  <si>
    <r>
      <t xml:space="preserve"> 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</t>
    </r>
  </si>
  <si>
    <t>NaOCl</t>
  </si>
  <si>
    <t>HCl</t>
  </si>
  <si>
    <t>mol feleslegben van</t>
  </si>
  <si>
    <r>
      <t>mol Cl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-&gt;</t>
    </r>
  </si>
  <si>
    <t>84g/74,5g/mol =</t>
  </si>
  <si>
    <r>
      <t xml:space="preserve"> mg/m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Cl</t>
    </r>
    <r>
      <rPr>
        <b/>
        <vertAlign val="subscript"/>
        <sz val="12"/>
        <color rgb="FFFF0000"/>
        <rFont val="Times New Roman"/>
        <family val="1"/>
        <charset val="238"/>
      </rPr>
      <t>2</t>
    </r>
  </si>
  <si>
    <r>
      <t>4 K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Cr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O</t>
    </r>
    <r>
      <rPr>
        <vertAlign val="subscript"/>
        <sz val="12"/>
        <color rgb="FFFF0000"/>
        <rFont val="Times New Roman"/>
        <family val="1"/>
        <charset val="238"/>
      </rPr>
      <t>7</t>
    </r>
    <r>
      <rPr>
        <sz val="12"/>
        <color rgb="FFFF0000"/>
        <rFont val="Times New Roman"/>
        <family val="1"/>
        <charset val="238"/>
      </rPr>
      <t xml:space="preserve"> + 16 H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 xml:space="preserve"> + C</t>
    </r>
    <r>
      <rPr>
        <vertAlign val="subscript"/>
        <sz val="12"/>
        <color rgb="FFFF0000"/>
        <rFont val="Times New Roman"/>
        <family val="1"/>
        <charset val="238"/>
      </rPr>
      <t>6</t>
    </r>
    <r>
      <rPr>
        <sz val="12"/>
        <color rgb="FFFF0000"/>
        <rFont val="Times New Roman"/>
        <family val="1"/>
        <charset val="238"/>
      </rPr>
      <t>H</t>
    </r>
    <r>
      <rPr>
        <vertAlign val="subscript"/>
        <sz val="12"/>
        <color rgb="FFFF0000"/>
        <rFont val="Times New Roman"/>
        <family val="1"/>
        <charset val="238"/>
      </rPr>
      <t>12</t>
    </r>
    <r>
      <rPr>
        <sz val="12"/>
        <color rgb="FFFF0000"/>
        <rFont val="Times New Roman"/>
        <family val="1"/>
        <charset val="238"/>
      </rPr>
      <t>O</t>
    </r>
    <r>
      <rPr>
        <vertAlign val="subscript"/>
        <sz val="12"/>
        <color rgb="FFFF0000"/>
        <rFont val="Times New Roman"/>
        <family val="1"/>
        <charset val="238"/>
      </rPr>
      <t>6</t>
    </r>
    <r>
      <rPr>
        <sz val="12"/>
        <color rgb="FFFF0000"/>
        <rFont val="Times New Roman"/>
        <family val="1"/>
        <charset val="238"/>
      </rPr>
      <t xml:space="preserve"> = 4 K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 xml:space="preserve"> + 4 Cr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(SO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>)</t>
    </r>
    <r>
      <rPr>
        <vertAlign val="subscript"/>
        <sz val="12"/>
        <color rgb="FFFF0000"/>
        <rFont val="Times New Roman"/>
        <family val="1"/>
        <charset val="238"/>
      </rPr>
      <t>3</t>
    </r>
    <r>
      <rPr>
        <sz val="12"/>
        <color rgb="FFFF0000"/>
        <rFont val="Times New Roman"/>
        <family val="1"/>
        <charset val="238"/>
      </rPr>
      <t xml:space="preserve"> + 22 H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O + 6 CO</t>
    </r>
    <r>
      <rPr>
        <vertAlign val="subscript"/>
        <sz val="12"/>
        <color rgb="FFFF0000"/>
        <rFont val="Times New Roman"/>
        <family val="1"/>
        <charset val="238"/>
      </rPr>
      <t>2</t>
    </r>
  </si>
  <si>
    <t>Cr-</t>
  </si>
  <si>
    <t xml:space="preserve">M = </t>
  </si>
  <si>
    <t>g/mol</t>
  </si>
  <si>
    <t>g kell</t>
  </si>
  <si>
    <t>g szőlőcukor oxidálásához</t>
  </si>
  <si>
    <t xml:space="preserve"> g szőlőcukor oxidálásához hány g kálium-dikromát szükséges?</t>
  </si>
  <si>
    <t xml:space="preserve"> g kálium-dikromát szükséges 10 </t>
  </si>
  <si>
    <r>
      <t>NO</t>
    </r>
    <r>
      <rPr>
        <b/>
        <vertAlign val="subscript"/>
        <sz val="12"/>
        <color rgb="FF000000"/>
        <rFont val="Times New Roman"/>
        <family val="1"/>
        <charset val="238"/>
      </rPr>
      <t>3</t>
    </r>
    <r>
      <rPr>
        <b/>
        <vertAlign val="superscript"/>
        <sz val="12"/>
        <color rgb="FF000000"/>
        <rFont val="Times New Roman"/>
        <family val="1"/>
        <charset val="238"/>
      </rPr>
      <t>-</t>
    </r>
    <r>
      <rPr>
        <b/>
        <sz val="12"/>
        <color rgb="FF000000"/>
        <rFont val="Times New Roman"/>
        <family val="1"/>
        <charset val="238"/>
      </rPr>
      <t xml:space="preserve"> + CH</t>
    </r>
    <r>
      <rPr>
        <b/>
        <vertAlign val="subscript"/>
        <sz val="12"/>
        <color rgb="FF000000"/>
        <rFont val="Times New Roman"/>
        <family val="1"/>
        <charset val="238"/>
      </rPr>
      <t>3</t>
    </r>
    <r>
      <rPr>
        <b/>
        <sz val="12"/>
        <color rgb="FF000000"/>
        <rFont val="Times New Roman"/>
        <family val="1"/>
        <charset val="238"/>
      </rPr>
      <t>OH  -&gt;  N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 xml:space="preserve"> + CO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 xml:space="preserve"> + H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O + OH</t>
    </r>
    <r>
      <rPr>
        <b/>
        <vertAlign val="superscript"/>
        <sz val="12"/>
        <color rgb="FF000000"/>
        <rFont val="Times New Roman"/>
        <family val="1"/>
        <charset val="238"/>
      </rPr>
      <t>-</t>
    </r>
    <r>
      <rPr>
        <b/>
        <sz val="12"/>
        <color rgb="FF000000"/>
        <rFont val="Times New Roman"/>
        <family val="1"/>
        <charset val="238"/>
      </rPr>
      <t xml:space="preserve">    </t>
    </r>
  </si>
  <si>
    <t>6*5=30</t>
  </si>
  <si>
    <t xml:space="preserve"> 4--2=6</t>
  </si>
  <si>
    <r>
      <t>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--&gt;</t>
    </r>
  </si>
  <si>
    <t>5*32=160 g metanol</t>
  </si>
  <si>
    <t>6 mol nitr.</t>
  </si>
  <si>
    <t>g metanol</t>
  </si>
  <si>
    <r>
      <t>cm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</si>
  <si>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cm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  =</t>
    </r>
  </si>
  <si>
    <r>
      <t>NO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+ CH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sz val="12"/>
        <color rgb="FF000000"/>
        <rFont val="Times New Roman"/>
        <family val="1"/>
        <charset val="238"/>
      </rPr>
      <t>OH  -&gt;  N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+ CO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+ H</t>
    </r>
    <r>
      <rPr>
        <vertAlign val="sub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>O + 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   </t>
    </r>
  </si>
  <si>
    <r>
      <t>KMnO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+(COOH)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+H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→MnSO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+K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SO</t>
    </r>
    <r>
      <rPr>
        <vertAlign val="subscript"/>
        <sz val="12"/>
        <color rgb="FF222222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+</t>
    </r>
    <r>
      <rPr>
        <sz val="12"/>
        <color rgb="FFFF0000"/>
        <rFont val="Times New Roman"/>
        <family val="1"/>
        <charset val="238"/>
      </rPr>
      <t>2.</t>
    </r>
    <r>
      <rPr>
        <sz val="12"/>
        <color rgb="FF222222"/>
        <rFont val="Times New Roman"/>
        <family val="1"/>
        <charset val="238"/>
      </rPr>
      <t>CO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+H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O</t>
    </r>
  </si>
  <si>
    <t>2*5=10</t>
  </si>
  <si>
    <t>R*T/(z*F) = 8,314*298/(2*96485) =</t>
  </si>
  <si>
    <r>
      <t>E =  ɛ</t>
    </r>
    <r>
      <rPr>
        <vertAlign val="superscript"/>
        <sz val="12"/>
        <color theme="1"/>
        <rFont val="Times New Roman"/>
        <family val="1"/>
        <charset val="238"/>
      </rPr>
      <t>0</t>
    </r>
    <r>
      <rPr>
        <vertAlign val="subscript"/>
        <sz val="12"/>
        <color theme="1"/>
        <rFont val="Times New Roman"/>
        <family val="1"/>
        <charset val="238"/>
      </rPr>
      <t>Cu</t>
    </r>
    <r>
      <rPr>
        <sz val="12"/>
        <color theme="1"/>
        <rFont val="Times New Roman"/>
        <family val="1"/>
        <charset val="238"/>
      </rPr>
      <t xml:space="preserve"> - ɛ</t>
    </r>
    <r>
      <rPr>
        <vertAlign val="superscript"/>
        <sz val="12"/>
        <color theme="1"/>
        <rFont val="Times New Roman"/>
        <family val="1"/>
        <charset val="238"/>
      </rPr>
      <t>0</t>
    </r>
    <r>
      <rPr>
        <vertAlign val="subscript"/>
        <sz val="12"/>
        <color theme="1"/>
        <rFont val="Times New Roman"/>
        <family val="1"/>
        <charset val="238"/>
      </rPr>
      <t>Zn</t>
    </r>
    <r>
      <rPr>
        <sz val="12"/>
        <color theme="1"/>
        <rFont val="Times New Roman"/>
        <family val="1"/>
        <charset val="238"/>
      </rPr>
      <t xml:space="preserve"> + 0,01284*ln(c</t>
    </r>
    <r>
      <rPr>
        <vertAlign val="subscript"/>
        <sz val="12"/>
        <color theme="1"/>
        <rFont val="Times New Roman"/>
        <family val="1"/>
        <charset val="238"/>
      </rPr>
      <t>Cu</t>
    </r>
    <r>
      <rPr>
        <sz val="12"/>
        <color theme="1"/>
        <rFont val="Times New Roman"/>
        <family val="1"/>
        <charset val="238"/>
      </rPr>
      <t>/c</t>
    </r>
    <r>
      <rPr>
        <vertAlign val="subscript"/>
        <sz val="12"/>
        <color theme="1"/>
        <rFont val="Times New Roman"/>
        <family val="1"/>
        <charset val="238"/>
      </rPr>
      <t>Zn</t>
    </r>
    <r>
      <rPr>
        <sz val="12"/>
        <color theme="1"/>
        <rFont val="Times New Roman"/>
        <family val="1"/>
        <charset val="238"/>
      </rPr>
      <t>)</t>
    </r>
  </si>
  <si>
    <r>
      <t>E =  0,01284*ln(c</t>
    </r>
    <r>
      <rPr>
        <vertAlign val="subscript"/>
        <sz val="12"/>
        <color theme="1"/>
        <rFont val="Times New Roman"/>
        <family val="1"/>
        <charset val="238"/>
      </rPr>
      <t>tömény</t>
    </r>
    <r>
      <rPr>
        <sz val="12"/>
        <color theme="1"/>
        <rFont val="Times New Roman"/>
        <family val="1"/>
        <charset val="238"/>
      </rPr>
      <t>/c</t>
    </r>
    <r>
      <rPr>
        <vertAlign val="subscript"/>
        <sz val="12"/>
        <color theme="1"/>
        <rFont val="Times New Roman"/>
        <family val="1"/>
        <charset val="238"/>
      </rPr>
      <t>híg</t>
    </r>
    <r>
      <rPr>
        <sz val="12"/>
        <color theme="1"/>
        <rFont val="Times New Roman"/>
        <family val="1"/>
        <charset val="238"/>
      </rPr>
      <t>)</t>
    </r>
  </si>
  <si>
    <t>6. Gyakorlat</t>
  </si>
  <si>
    <r>
      <t>5. 900 ℃-on 1 kg ammóniumnitrát elemi nitrogémre, oxigénre és vízre bomlása során hány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gáz keletkezik?</t>
    </r>
  </si>
  <si>
    <r>
      <t>6. Túlbuzgó takarítónő összekevert 2 liter hypót (42 g/l) és 1 liter 20 vegyes %-os sósavat összekevert egy 100 m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alapterületű 4 m magas tanteremben.</t>
    </r>
  </si>
  <si>
    <t>7. A talaj szénben kifejezett szervesanyag-tartalmát a következő egyenlet szerinti reakcióval határozák meg (Tyurin módszer).</t>
  </si>
  <si>
    <r>
      <t>5. 900 ℃-on 1 kg ammóniumnitrát elemi nitrogémre, oxigénre és vízre bomlása során hány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gáz keletkezik?</t>
    </r>
  </si>
  <si>
    <r>
      <t>900 ℃-on 1 mól gáz 96 dm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.</t>
    </r>
  </si>
  <si>
    <r>
      <t>6. Túlbuzgó takarítónő összekevert 2 liter hypót (42 g/l) és 1 liter 20 vegyes %-os sósavat összekevert egy 100 m</t>
    </r>
    <r>
      <rPr>
        <b/>
        <vertAlign val="super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 xml:space="preserve"> alapterületű 4 m magas tanteremben.</t>
    </r>
  </si>
  <si>
    <r>
      <t>Ugyan nem tudja, hogy rövid távú belégzési határérték 1,5 mg/m</t>
    </r>
    <r>
      <rPr>
        <b/>
        <vertAlign val="superscript"/>
        <sz val="12"/>
        <color rgb="FF000000"/>
        <rFont val="Times New Roman"/>
        <family val="1"/>
        <charset val="238"/>
      </rPr>
      <t>3</t>
    </r>
    <r>
      <rPr>
        <b/>
        <sz val="12"/>
        <color rgb="FF000000"/>
        <rFont val="Times New Roman"/>
        <family val="1"/>
        <charset val="238"/>
      </rPr>
      <t>, de a szúrós szag miatt kimenekül.</t>
    </r>
  </si>
  <si>
    <r>
      <t>Hány mg/m</t>
    </r>
    <r>
      <rPr>
        <b/>
        <vertAlign val="superscript"/>
        <sz val="12"/>
        <color rgb="FF000000"/>
        <rFont val="Times New Roman"/>
        <family val="1"/>
        <charset val="238"/>
      </rPr>
      <t>3</t>
    </r>
    <r>
      <rPr>
        <b/>
        <sz val="12"/>
        <color rgb="FF000000"/>
        <rFont val="Times New Roman"/>
        <family val="1"/>
        <charset val="238"/>
      </rPr>
      <t xml:space="preserve"> lesz a klór koncentrációja a tanteremben?</t>
    </r>
  </si>
  <si>
    <r>
      <t>2 K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Cr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O</t>
    </r>
    <r>
      <rPr>
        <b/>
        <vertAlign val="subscript"/>
        <sz val="12"/>
        <color rgb="FF000000"/>
        <rFont val="Times New Roman"/>
        <family val="1"/>
        <charset val="238"/>
      </rPr>
      <t>7</t>
    </r>
    <r>
      <rPr>
        <b/>
        <sz val="12"/>
        <color rgb="FF000000"/>
        <rFont val="Times New Roman"/>
        <family val="1"/>
        <charset val="238"/>
      </rPr>
      <t xml:space="preserve"> + 8 H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SO</t>
    </r>
    <r>
      <rPr>
        <b/>
        <vertAlign val="subscript"/>
        <sz val="12"/>
        <color rgb="FF000000"/>
        <rFont val="Times New Roman"/>
        <family val="1"/>
        <charset val="238"/>
      </rPr>
      <t>4</t>
    </r>
    <r>
      <rPr>
        <b/>
        <sz val="12"/>
        <color rgb="FF000000"/>
        <rFont val="Times New Roman"/>
        <family val="1"/>
        <charset val="238"/>
      </rPr>
      <t xml:space="preserve"> + 3 C = 2 K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SO</t>
    </r>
    <r>
      <rPr>
        <b/>
        <vertAlign val="subscript"/>
        <sz val="12"/>
        <color rgb="FF000000"/>
        <rFont val="Times New Roman"/>
        <family val="1"/>
        <charset val="238"/>
      </rPr>
      <t>4</t>
    </r>
    <r>
      <rPr>
        <b/>
        <sz val="12"/>
        <color rgb="FF000000"/>
        <rFont val="Times New Roman"/>
        <family val="1"/>
        <charset val="238"/>
      </rPr>
      <t xml:space="preserve"> + 2 Cr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(SO</t>
    </r>
    <r>
      <rPr>
        <b/>
        <vertAlign val="subscript"/>
        <sz val="12"/>
        <color rgb="FF000000"/>
        <rFont val="Times New Roman"/>
        <family val="1"/>
        <charset val="238"/>
      </rPr>
      <t>4</t>
    </r>
    <r>
      <rPr>
        <b/>
        <sz val="12"/>
        <color rgb="FF000000"/>
        <rFont val="Times New Roman"/>
        <family val="1"/>
        <charset val="238"/>
      </rPr>
      <t>)</t>
    </r>
    <r>
      <rPr>
        <b/>
        <vertAlign val="subscript"/>
        <sz val="12"/>
        <color rgb="FF000000"/>
        <rFont val="Times New Roman"/>
        <family val="1"/>
        <charset val="238"/>
      </rPr>
      <t>3</t>
    </r>
    <r>
      <rPr>
        <b/>
        <sz val="12"/>
        <color rgb="FF000000"/>
        <rFont val="Times New Roman"/>
        <family val="1"/>
        <charset val="238"/>
      </rPr>
      <t xml:space="preserve"> + 8 H</t>
    </r>
    <r>
      <rPr>
        <b/>
        <vertAlign val="subscript"/>
        <sz val="12"/>
        <color rgb="FF000000"/>
        <rFont val="Times New Roman"/>
        <family val="1"/>
        <charset val="238"/>
      </rPr>
      <t>2</t>
    </r>
    <r>
      <rPr>
        <b/>
        <sz val="12"/>
        <color rgb="FF000000"/>
        <rFont val="Times New Roman"/>
        <family val="1"/>
        <charset val="238"/>
      </rPr>
      <t>O + 3 CO</t>
    </r>
    <r>
      <rPr>
        <b/>
        <vertAlign val="subscript"/>
        <sz val="12"/>
        <color rgb="FF000000"/>
        <rFont val="Times New Roman"/>
        <family val="1"/>
        <charset val="238"/>
      </rPr>
      <t>2</t>
    </r>
  </si>
  <si>
    <r>
      <t>Írja fel az egyenletet szőlőcukorral (C</t>
    </r>
    <r>
      <rPr>
        <b/>
        <vertAlign val="subscript"/>
        <sz val="12"/>
        <color rgb="FF000000"/>
        <rFont val="Times New Roman"/>
        <family val="1"/>
        <charset val="238"/>
      </rPr>
      <t>6</t>
    </r>
    <r>
      <rPr>
        <b/>
        <sz val="12"/>
        <color rgb="FF000000"/>
        <rFont val="Times New Roman"/>
        <family val="1"/>
        <charset val="238"/>
      </rPr>
      <t>H</t>
    </r>
    <r>
      <rPr>
        <b/>
        <vertAlign val="subscript"/>
        <sz val="12"/>
        <color rgb="FF000000"/>
        <rFont val="Times New Roman"/>
        <family val="1"/>
        <charset val="238"/>
      </rPr>
      <t>12</t>
    </r>
    <r>
      <rPr>
        <b/>
        <sz val="12"/>
        <color rgb="FF000000"/>
        <rFont val="Times New Roman"/>
        <family val="1"/>
        <charset val="238"/>
      </rPr>
      <t>O</t>
    </r>
    <r>
      <rPr>
        <b/>
        <vertAlign val="subscript"/>
        <sz val="12"/>
        <color rgb="FF000000"/>
        <rFont val="Times New Roman"/>
        <family val="1"/>
        <charset val="238"/>
      </rPr>
      <t>6</t>
    </r>
    <r>
      <rPr>
        <b/>
        <sz val="12"/>
        <color rgb="FF000000"/>
        <rFont val="Times New Roman"/>
        <family val="1"/>
        <charset val="238"/>
      </rPr>
      <t xml:space="preserve">), mint szénforrással! </t>
    </r>
  </si>
  <si>
    <t>+6</t>
  </si>
  <si>
    <t xml:space="preserve"> +8</t>
  </si>
  <si>
    <r>
      <t>8 K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Cr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O</t>
    </r>
    <r>
      <rPr>
        <vertAlign val="subscript"/>
        <sz val="12"/>
        <color rgb="FFFF0000"/>
        <rFont val="Times New Roman"/>
        <family val="1"/>
        <charset val="238"/>
      </rPr>
      <t>7</t>
    </r>
    <r>
      <rPr>
        <sz val="12"/>
        <color rgb="FFFF0000"/>
        <rFont val="Times New Roman"/>
        <family val="1"/>
        <charset val="238"/>
      </rPr>
      <t xml:space="preserve"> + 32 H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 xml:space="preserve"> + C</t>
    </r>
    <r>
      <rPr>
        <vertAlign val="subscript"/>
        <sz val="12"/>
        <color rgb="FFFF0000"/>
        <rFont val="Times New Roman"/>
        <family val="1"/>
        <charset val="238"/>
      </rPr>
      <t>12</t>
    </r>
    <r>
      <rPr>
        <sz val="12"/>
        <color rgb="FFFF0000"/>
        <rFont val="Times New Roman"/>
        <family val="1"/>
        <charset val="238"/>
      </rPr>
      <t>H</t>
    </r>
    <r>
      <rPr>
        <vertAlign val="subscript"/>
        <sz val="12"/>
        <color rgb="FFFF0000"/>
        <rFont val="Times New Roman"/>
        <family val="1"/>
        <charset val="238"/>
      </rPr>
      <t>22</t>
    </r>
    <r>
      <rPr>
        <sz val="12"/>
        <color rgb="FFFF0000"/>
        <rFont val="Times New Roman"/>
        <family val="1"/>
        <charset val="238"/>
      </rPr>
      <t>O</t>
    </r>
    <r>
      <rPr>
        <vertAlign val="subscript"/>
        <sz val="12"/>
        <color rgb="FFFF0000"/>
        <rFont val="Times New Roman"/>
        <family val="1"/>
        <charset val="238"/>
      </rPr>
      <t>11</t>
    </r>
    <r>
      <rPr>
        <sz val="12"/>
        <color rgb="FFFF0000"/>
        <rFont val="Times New Roman"/>
        <family val="1"/>
        <charset val="238"/>
      </rPr>
      <t xml:space="preserve"> = 8 K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 xml:space="preserve"> + 8 Cr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(SO</t>
    </r>
    <r>
      <rPr>
        <vertAlign val="subscript"/>
        <sz val="12"/>
        <color rgb="FFFF0000"/>
        <rFont val="Times New Roman"/>
        <family val="1"/>
        <charset val="238"/>
      </rPr>
      <t>4</t>
    </r>
    <r>
      <rPr>
        <sz val="12"/>
        <color rgb="FFFF0000"/>
        <rFont val="Times New Roman"/>
        <family val="1"/>
        <charset val="238"/>
      </rPr>
      <t>)</t>
    </r>
    <r>
      <rPr>
        <vertAlign val="subscript"/>
        <sz val="12"/>
        <color rgb="FFFF0000"/>
        <rFont val="Times New Roman"/>
        <family val="1"/>
        <charset val="238"/>
      </rPr>
      <t>3</t>
    </r>
    <r>
      <rPr>
        <sz val="12"/>
        <color rgb="FFFF0000"/>
        <rFont val="Times New Roman"/>
        <family val="1"/>
        <charset val="238"/>
      </rPr>
      <t xml:space="preserve"> + 43 H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O + 12 CO</t>
    </r>
    <r>
      <rPr>
        <vertAlign val="subscript"/>
        <sz val="12"/>
        <color rgb="FFFF0000"/>
        <rFont val="Times New Roman"/>
        <family val="1"/>
        <charset val="238"/>
      </rPr>
      <t>2</t>
    </r>
  </si>
  <si>
    <t xml:space="preserve"> g répacukor oxidálásához hány g kálium-dikromát szükséges?</t>
  </si>
  <si>
    <t>g répacukor oxidálásához</t>
  </si>
  <si>
    <t>2. Oxidációs szám változás alapján rendezze a következő egyenlet!</t>
  </si>
  <si>
    <t xml:space="preserve">    +6</t>
  </si>
  <si>
    <r>
      <t>K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 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O  →  KMnO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 MnO</t>
    </r>
    <r>
      <rPr>
        <vertAlign val="subscript"/>
        <sz val="12"/>
        <color rgb="FF222222"/>
        <rFont val="Times New Roman"/>
        <family val="1"/>
        <charset val="238"/>
      </rPr>
      <t xml:space="preserve">2 </t>
    </r>
    <r>
      <rPr>
        <sz val="12"/>
        <color rgb="FF222222"/>
        <rFont val="Times New Roman"/>
        <family val="1"/>
        <charset val="238"/>
      </rPr>
      <t xml:space="preserve">+ </t>
    </r>
    <r>
      <rPr>
        <sz val="12"/>
        <rFont val="Times New Roman"/>
        <family val="1"/>
        <charset val="238"/>
      </rPr>
      <t>K</t>
    </r>
    <r>
      <rPr>
        <sz val="12"/>
        <color rgb="FF222222"/>
        <rFont val="Times New Roman"/>
        <family val="1"/>
        <charset val="238"/>
      </rPr>
      <t>OH</t>
    </r>
  </si>
  <si>
    <t>+7</t>
  </si>
  <si>
    <t>+4</t>
  </si>
  <si>
    <t>6-4=2</t>
  </si>
  <si>
    <t>2*(6-7)=-2</t>
  </si>
  <si>
    <r>
      <rPr>
        <b/>
        <sz val="12"/>
        <color rgb="FFFF0000"/>
        <rFont val="Times New Roman"/>
        <family val="1"/>
        <charset val="238"/>
      </rPr>
      <t>3</t>
    </r>
    <r>
      <rPr>
        <sz val="12"/>
        <color rgb="FF222222"/>
        <rFont val="Times New Roman"/>
        <family val="1"/>
        <charset val="238"/>
      </rPr>
      <t>*K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 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 xml:space="preserve">O  →  </t>
    </r>
    <r>
      <rPr>
        <b/>
        <sz val="12"/>
        <color rgb="FFFF0000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*KMnO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 MnO</t>
    </r>
    <r>
      <rPr>
        <vertAlign val="subscript"/>
        <sz val="12"/>
        <color rgb="FF222222"/>
        <rFont val="Times New Roman"/>
        <family val="1"/>
        <charset val="238"/>
      </rPr>
      <t xml:space="preserve">2 </t>
    </r>
    <r>
      <rPr>
        <sz val="12"/>
        <color rgb="FF222222"/>
        <rFont val="Times New Roman"/>
        <family val="1"/>
        <charset val="238"/>
      </rPr>
      <t xml:space="preserve">+ </t>
    </r>
    <r>
      <rPr>
        <sz val="12"/>
        <rFont val="Times New Roman"/>
        <family val="1"/>
        <charset val="238"/>
      </rPr>
      <t>K</t>
    </r>
    <r>
      <rPr>
        <sz val="12"/>
        <color rgb="FF222222"/>
        <rFont val="Times New Roman"/>
        <family val="1"/>
        <charset val="238"/>
      </rPr>
      <t>OH</t>
    </r>
  </si>
  <si>
    <r>
      <rPr>
        <b/>
        <sz val="12"/>
        <color theme="1"/>
        <rFont val="Times New Roman"/>
        <family val="1"/>
        <charset val="238"/>
      </rPr>
      <t>3</t>
    </r>
    <r>
      <rPr>
        <sz val="12"/>
        <color rgb="FF222222"/>
        <rFont val="Times New Roman"/>
        <family val="1"/>
        <charset val="238"/>
      </rPr>
      <t>*K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</t>
    </r>
    <r>
      <rPr>
        <b/>
        <sz val="12"/>
        <color rgb="FFFF0000"/>
        <rFont val="Times New Roman"/>
        <family val="1"/>
        <charset val="238"/>
      </rPr>
      <t xml:space="preserve"> 2</t>
    </r>
    <r>
      <rPr>
        <sz val="12"/>
        <color rgb="FF222222"/>
        <rFont val="Times New Roman"/>
        <family val="1"/>
        <charset val="238"/>
      </rPr>
      <t>*H</t>
    </r>
    <r>
      <rPr>
        <vertAlign val="subscript"/>
        <sz val="12"/>
        <color rgb="FF222222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 xml:space="preserve">O  =  </t>
    </r>
    <r>
      <rPr>
        <b/>
        <sz val="12"/>
        <color theme="1"/>
        <rFont val="Times New Roman"/>
        <family val="1"/>
        <charset val="238"/>
      </rPr>
      <t>2</t>
    </r>
    <r>
      <rPr>
        <sz val="12"/>
        <color rgb="FF222222"/>
        <rFont val="Times New Roman"/>
        <family val="1"/>
        <charset val="238"/>
      </rPr>
      <t>*KMnO</t>
    </r>
    <r>
      <rPr>
        <vertAlign val="subscript"/>
        <sz val="12"/>
        <color rgb="FF222222"/>
        <rFont val="Times New Roman"/>
        <family val="1"/>
        <charset val="238"/>
      </rPr>
      <t xml:space="preserve">4 </t>
    </r>
    <r>
      <rPr>
        <sz val="12"/>
        <color rgb="FF222222"/>
        <rFont val="Times New Roman"/>
        <family val="1"/>
        <charset val="238"/>
      </rPr>
      <t>+ MnO</t>
    </r>
    <r>
      <rPr>
        <vertAlign val="subscript"/>
        <sz val="12"/>
        <color rgb="FF222222"/>
        <rFont val="Times New Roman"/>
        <family val="1"/>
        <charset val="238"/>
      </rPr>
      <t xml:space="preserve">2 </t>
    </r>
    <r>
      <rPr>
        <sz val="12"/>
        <color rgb="FF222222"/>
        <rFont val="Times New Roman"/>
        <family val="1"/>
        <charset val="238"/>
      </rPr>
      <t xml:space="preserve">+ </t>
    </r>
    <r>
      <rPr>
        <b/>
        <sz val="12"/>
        <color rgb="FFFF0000"/>
        <rFont val="Times New Roman"/>
        <family val="1"/>
        <charset val="238"/>
      </rPr>
      <t>4</t>
    </r>
    <r>
      <rPr>
        <sz val="12"/>
        <color rgb="FF222222"/>
        <rFont val="Times New Roman"/>
        <family val="1"/>
        <charset val="238"/>
      </rPr>
      <t>*</t>
    </r>
    <r>
      <rPr>
        <sz val="12"/>
        <rFont val="Times New Roman"/>
        <family val="1"/>
        <charset val="238"/>
      </rPr>
      <t>K</t>
    </r>
    <r>
      <rPr>
        <sz val="12"/>
        <color rgb="FF222222"/>
        <rFont val="Times New Roman"/>
        <family val="1"/>
        <charset val="238"/>
      </rPr>
      <t>OH</t>
    </r>
  </si>
  <si>
    <t>3. A talaj szénben kifejezett szervesanyag-tartalmát a következő egyenlet szerinti reakcióval határozák meg (Tyurin módszer).</t>
  </si>
  <si>
    <r>
      <t>Írja fel az egyenletet répacukorral (C</t>
    </r>
    <r>
      <rPr>
        <b/>
        <vertAlign val="subscript"/>
        <sz val="12"/>
        <color rgb="FF000000"/>
        <rFont val="Times New Roman"/>
        <family val="1"/>
        <charset val="238"/>
      </rPr>
      <t>12</t>
    </r>
    <r>
      <rPr>
        <b/>
        <sz val="12"/>
        <color rgb="FF000000"/>
        <rFont val="Times New Roman"/>
        <family val="1"/>
        <charset val="238"/>
      </rPr>
      <t>H</t>
    </r>
    <r>
      <rPr>
        <b/>
        <vertAlign val="subscript"/>
        <sz val="12"/>
        <color rgb="FF000000"/>
        <rFont val="Times New Roman"/>
        <family val="1"/>
        <charset val="238"/>
      </rPr>
      <t>22</t>
    </r>
    <r>
      <rPr>
        <b/>
        <sz val="12"/>
        <color rgb="FF000000"/>
        <rFont val="Times New Roman"/>
        <family val="1"/>
        <charset val="238"/>
      </rPr>
      <t>O</t>
    </r>
    <r>
      <rPr>
        <b/>
        <vertAlign val="subscript"/>
        <sz val="12"/>
        <color rgb="FF000000"/>
        <rFont val="Times New Roman"/>
        <family val="1"/>
        <charset val="238"/>
      </rPr>
      <t>11</t>
    </r>
    <r>
      <rPr>
        <b/>
        <sz val="12"/>
        <color rgb="FF000000"/>
        <rFont val="Times New Roman"/>
        <family val="1"/>
        <charset val="238"/>
      </rPr>
      <t xml:space="preserve">), mint szénforrással! </t>
    </r>
  </si>
  <si>
    <t>Cu: 0,2 mol/l, Zn: 0,5 mol/l</t>
  </si>
  <si>
    <r>
      <rPr>
        <b/>
        <sz val="14"/>
        <color theme="1"/>
        <rFont val="Times New Roman"/>
        <family val="1"/>
        <charset val="238"/>
      </rPr>
      <t>ɛ</t>
    </r>
    <r>
      <rPr>
        <b/>
        <vertAlign val="superscript"/>
        <sz val="14"/>
        <color theme="1"/>
        <rFont val="Times New Roman"/>
        <family val="1"/>
        <charset val="238"/>
      </rPr>
      <t>0</t>
    </r>
    <r>
      <rPr>
        <b/>
        <vertAlign val="subscript"/>
        <sz val="14"/>
        <color theme="1"/>
        <rFont val="Times New Roman"/>
        <family val="1"/>
        <charset val="238"/>
      </rPr>
      <t>Cu</t>
    </r>
    <r>
      <rPr>
        <b/>
        <sz val="12"/>
        <color theme="1"/>
        <rFont val="Times New Roman"/>
        <family val="1"/>
        <charset val="238"/>
      </rPr>
      <t xml:space="preserve"> =</t>
    </r>
  </si>
  <si>
    <r>
      <rPr>
        <b/>
        <sz val="14"/>
        <color theme="1"/>
        <rFont val="Times New Roman"/>
        <family val="1"/>
        <charset val="238"/>
      </rPr>
      <t>ɛ</t>
    </r>
    <r>
      <rPr>
        <b/>
        <vertAlign val="superscript"/>
        <sz val="14"/>
        <color theme="1"/>
        <rFont val="Times New Roman"/>
        <family val="1"/>
        <charset val="238"/>
      </rPr>
      <t>0</t>
    </r>
    <r>
      <rPr>
        <b/>
        <vertAlign val="subscript"/>
        <sz val="14"/>
        <color theme="1"/>
        <rFont val="Times New Roman"/>
        <family val="1"/>
        <charset val="238"/>
      </rPr>
      <t>Zn</t>
    </r>
    <r>
      <rPr>
        <b/>
        <sz val="12"/>
        <color theme="1"/>
        <rFont val="Times New Roman"/>
        <family val="1"/>
        <charset val="238"/>
      </rPr>
      <t xml:space="preserve"> =</t>
    </r>
  </si>
  <si>
    <r>
      <t>E =  ɛ</t>
    </r>
    <r>
      <rPr>
        <b/>
        <vertAlign val="superscript"/>
        <sz val="12"/>
        <color theme="1"/>
        <rFont val="Times New Roman"/>
        <family val="1"/>
        <charset val="238"/>
      </rPr>
      <t>0</t>
    </r>
    <r>
      <rPr>
        <b/>
        <vertAlign val="subscript"/>
        <sz val="12"/>
        <color theme="1"/>
        <rFont val="Times New Roman"/>
        <family val="1"/>
        <charset val="238"/>
      </rPr>
      <t>Cu</t>
    </r>
    <r>
      <rPr>
        <b/>
        <sz val="12"/>
        <color theme="1"/>
        <rFont val="Times New Roman"/>
        <family val="1"/>
        <charset val="238"/>
      </rPr>
      <t xml:space="preserve"> - ɛ</t>
    </r>
    <r>
      <rPr>
        <b/>
        <vertAlign val="superscript"/>
        <sz val="12"/>
        <color theme="1"/>
        <rFont val="Times New Roman"/>
        <family val="1"/>
        <charset val="238"/>
      </rPr>
      <t>0</t>
    </r>
    <r>
      <rPr>
        <b/>
        <vertAlign val="subscript"/>
        <sz val="12"/>
        <color theme="1"/>
        <rFont val="Times New Roman"/>
        <family val="1"/>
        <charset val="238"/>
      </rPr>
      <t>Zn</t>
    </r>
    <r>
      <rPr>
        <b/>
        <sz val="12"/>
        <color theme="1"/>
        <rFont val="Times New Roman"/>
        <family val="1"/>
        <charset val="238"/>
      </rPr>
      <t xml:space="preserve"> + 0,01284*ln(c</t>
    </r>
    <r>
      <rPr>
        <b/>
        <vertAlign val="subscript"/>
        <sz val="12"/>
        <color theme="1"/>
        <rFont val="Times New Roman"/>
        <family val="1"/>
        <charset val="238"/>
      </rPr>
      <t>Cu</t>
    </r>
    <r>
      <rPr>
        <b/>
        <sz val="12"/>
        <color theme="1"/>
        <rFont val="Times New Roman"/>
        <family val="1"/>
        <charset val="238"/>
      </rPr>
      <t>/c</t>
    </r>
    <r>
      <rPr>
        <b/>
        <vertAlign val="subscript"/>
        <sz val="12"/>
        <color theme="1"/>
        <rFont val="Times New Roman"/>
        <family val="1"/>
        <charset val="238"/>
      </rPr>
      <t>Zn</t>
    </r>
    <r>
      <rPr>
        <b/>
        <sz val="12"/>
        <color theme="1"/>
        <rFont val="Times New Roman"/>
        <family val="1"/>
        <charset val="238"/>
      </rPr>
      <t>)</t>
    </r>
  </si>
  <si>
    <t>4. Számítsa ki a Daniell-elem üresjárati feszültségét a következő koncentrációnál 25 C-on:</t>
  </si>
  <si>
    <r>
      <t>Hány l metanol kell 15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szennyvízhez?</t>
    </r>
  </si>
  <si>
    <r>
      <t>NO</t>
    </r>
    <r>
      <rPr>
        <vertAlign val="subscript"/>
        <sz val="12"/>
        <color rgb="FF000000"/>
        <rFont val="Times New Roman"/>
        <family val="1"/>
        <charset val="238"/>
      </rPr>
      <t>3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 xml:space="preserve"> = 0,2 mol/l =</t>
    </r>
  </si>
  <si>
    <r>
      <t>15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--&gt;</t>
    </r>
  </si>
  <si>
    <t>3000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</si>
</sst>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\-#,##0\ "/>
    <numFmt numFmtId="165" formatCode="0.000E+00"/>
    <numFmt numFmtId="166" formatCode="0.0000"/>
    <numFmt numFmtId="167" formatCode="0.000"/>
    <numFmt numFmtId="168" formatCode="0.00000"/>
    <numFmt numFmtId="169" formatCode="0.0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vertAlign val="superscript"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vertAlign val="subscript"/>
      <sz val="12"/>
      <color rgb="FF000000"/>
      <name val="Times New Roman"/>
      <family val="1"/>
      <charset val="238"/>
    </font>
    <font>
      <vertAlign val="superscript"/>
      <sz val="12"/>
      <color rgb="FF000000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vertAlign val="subscript"/>
      <sz val="12"/>
      <color rgb="FF222222"/>
      <name val="Times New Roman"/>
      <family val="1"/>
      <charset val="238"/>
    </font>
    <font>
      <vertAlign val="superscript"/>
      <sz val="14"/>
      <color theme="1"/>
      <name val="Times New Roman"/>
      <family val="1"/>
      <charset val="238"/>
    </font>
    <font>
      <vertAlign val="subscript"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vertAlign val="subscript"/>
      <sz val="12"/>
      <color rgb="FF000000"/>
      <name val="Times New Roman"/>
      <family val="1"/>
      <charset val="238"/>
    </font>
    <font>
      <b/>
      <vertAlign val="superscript"/>
      <sz val="12"/>
      <color rgb="FF000000"/>
      <name val="Times New Roman"/>
      <family val="1"/>
      <charset val="238"/>
    </font>
    <font>
      <b/>
      <sz val="12"/>
      <color rgb="FF222222"/>
      <name val="Times New Roman"/>
      <family val="1"/>
      <charset val="238"/>
    </font>
    <font>
      <b/>
      <vertAlign val="subscript"/>
      <sz val="12"/>
      <color rgb="FF222222"/>
      <name val="Times New Roman"/>
      <family val="1"/>
      <charset val="238"/>
    </font>
    <font>
      <b/>
      <vertAlign val="subscript"/>
      <sz val="12"/>
      <color rgb="FFFF0000"/>
      <name val="Times New Roman"/>
      <family val="1"/>
      <charset val="238"/>
    </font>
    <font>
      <b/>
      <vertAlign val="superscript"/>
      <sz val="12"/>
      <color rgb="FFFF0000"/>
      <name val="Times New Roman"/>
      <family val="1"/>
      <charset val="238"/>
    </font>
    <font>
      <vertAlign val="subscript"/>
      <sz val="12"/>
      <color rgb="FFFF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b/>
      <vertAlign val="subscript"/>
      <sz val="14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11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center" readingOrder="1"/>
    </xf>
    <xf numFmtId="0" fontId="14" fillId="0" borderId="0" xfId="0" applyFont="1"/>
    <xf numFmtId="0" fontId="2" fillId="0" borderId="0" xfId="0" applyFont="1" applyAlignment="1">
      <alignment horizontal="left" vertical="center" readingOrder="1"/>
    </xf>
    <xf numFmtId="164" fontId="4" fillId="0" borderId="0" xfId="1" applyNumberFormat="1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5" fontId="4" fillId="0" borderId="0" xfId="0" applyNumberFormat="1" applyFont="1"/>
    <xf numFmtId="0" fontId="1" fillId="0" borderId="0" xfId="0" applyFont="1" applyAlignment="1">
      <alignment horizontal="left" vertical="center" readingOrder="1"/>
    </xf>
    <xf numFmtId="49" fontId="11" fillId="0" borderId="0" xfId="0" applyNumberFormat="1" applyFont="1" applyAlignment="1">
      <alignment horizontal="left" vertical="center" readingOrder="1"/>
    </xf>
    <xf numFmtId="0" fontId="4" fillId="0" borderId="1" xfId="0" applyFont="1" applyBorder="1" applyAlignment="1">
      <alignment horizontal="right"/>
    </xf>
    <xf numFmtId="2" fontId="7" fillId="0" borderId="0" xfId="0" applyNumberFormat="1" applyFont="1"/>
    <xf numFmtId="49" fontId="14" fillId="0" borderId="0" xfId="0" applyNumberFormat="1" applyFont="1"/>
    <xf numFmtId="49" fontId="4" fillId="0" borderId="0" xfId="0" applyNumberFormat="1" applyFont="1"/>
    <xf numFmtId="0" fontId="20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right" vertical="center" readingOrder="1"/>
    </xf>
    <xf numFmtId="0" fontId="20" fillId="0" borderId="0" xfId="0" applyFont="1"/>
    <xf numFmtId="0" fontId="23" fillId="0" borderId="0" xfId="0" applyFont="1"/>
    <xf numFmtId="49" fontId="7" fillId="0" borderId="0" xfId="0" applyNumberFormat="1" applyFont="1"/>
    <xf numFmtId="0" fontId="10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 readingOrder="1"/>
    </xf>
    <xf numFmtId="0" fontId="11" fillId="0" borderId="0" xfId="0" applyFont="1" applyAlignment="1">
      <alignment horizontal="center" vertical="center" readingOrder="1"/>
    </xf>
    <xf numFmtId="0" fontId="10" fillId="2" borderId="2" xfId="0" applyFont="1" applyFill="1" applyBorder="1"/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center" readingOrder="1"/>
    </xf>
    <xf numFmtId="0" fontId="10" fillId="2" borderId="3" xfId="0" applyFont="1" applyFill="1" applyBorder="1" applyAlignment="1">
      <alignment horizontal="left" vertical="center" readingOrder="1"/>
    </xf>
    <xf numFmtId="0" fontId="19" fillId="0" borderId="0" xfId="0" applyFont="1"/>
    <xf numFmtId="0" fontId="19" fillId="0" borderId="6" xfId="0" applyFont="1" applyBorder="1"/>
    <xf numFmtId="0" fontId="19" fillId="0" borderId="7" xfId="0" applyFont="1" applyBorder="1"/>
    <xf numFmtId="0" fontId="19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5" xfId="0" applyFont="1" applyBorder="1"/>
    <xf numFmtId="0" fontId="19" fillId="0" borderId="8" xfId="0" applyFont="1" applyBorder="1" applyAlignment="1">
      <alignment horizontal="right"/>
    </xf>
    <xf numFmtId="168" fontId="4" fillId="0" borderId="0" xfId="0" applyNumberFormat="1" applyFont="1"/>
    <xf numFmtId="167" fontId="7" fillId="0" borderId="0" xfId="0" applyNumberFormat="1" applyFont="1" applyAlignment="1">
      <alignment horizontal="right"/>
    </xf>
    <xf numFmtId="0" fontId="10" fillId="2" borderId="10" xfId="0" applyFont="1" applyFill="1" applyBorder="1" applyAlignment="1">
      <alignment horizontal="right"/>
    </xf>
    <xf numFmtId="166" fontId="10" fillId="2" borderId="9" xfId="0" applyNumberFormat="1" applyFont="1" applyFill="1" applyBorder="1" applyAlignment="1">
      <alignment horizontal="right"/>
    </xf>
    <xf numFmtId="0" fontId="10" fillId="2" borderId="11" xfId="0" applyFont="1" applyFill="1" applyBorder="1"/>
    <xf numFmtId="0" fontId="23" fillId="2" borderId="10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0" fontId="4" fillId="0" borderId="0" xfId="0" applyFont="1" applyBorder="1"/>
    <xf numFmtId="2" fontId="10" fillId="2" borderId="10" xfId="0" applyNumberFormat="1" applyFont="1" applyFill="1" applyBorder="1"/>
    <xf numFmtId="169" fontId="10" fillId="2" borderId="2" xfId="0" applyNumberFormat="1" applyFont="1" applyFill="1" applyBorder="1" applyAlignment="1">
      <alignment horizontal="right" vertical="center" readingOrder="1"/>
    </xf>
    <xf numFmtId="0" fontId="19" fillId="0" borderId="0" xfId="0" applyFont="1" applyBorder="1"/>
    <xf numFmtId="0" fontId="19" fillId="0" borderId="12" xfId="0" applyFont="1" applyBorder="1"/>
    <xf numFmtId="167" fontId="10" fillId="2" borderId="10" xfId="0" applyNumberFormat="1" applyFont="1" applyFill="1" applyBorder="1"/>
    <xf numFmtId="0" fontId="10" fillId="2" borderId="9" xfId="0" applyFont="1" applyFill="1" applyBorder="1" applyAlignment="1">
      <alignment horizontal="left" vertical="center" readingOrder="1"/>
    </xf>
    <xf numFmtId="0" fontId="10" fillId="2" borderId="9" xfId="0" applyFont="1" applyFill="1" applyBorder="1"/>
    <xf numFmtId="49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19" fillId="0" borderId="0" xfId="0" applyNumberFormat="1" applyFont="1" applyAlignment="1">
      <alignment horizontal="right"/>
    </xf>
    <xf numFmtId="0" fontId="4" fillId="0" borderId="0" xfId="0" applyFont="1" applyFill="1" applyBorder="1"/>
    <xf numFmtId="0" fontId="14" fillId="2" borderId="10" xfId="0" applyFont="1" applyFill="1" applyBorder="1"/>
    <xf numFmtId="0" fontId="1" fillId="0" borderId="0" xfId="0" applyFont="1"/>
    <xf numFmtId="0" fontId="7" fillId="0" borderId="0" xfId="0" applyFont="1" applyAlignment="1">
      <alignment horizontal="left"/>
    </xf>
    <xf numFmtId="0" fontId="10" fillId="2" borderId="9" xfId="0" applyFont="1" applyFill="1" applyBorder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4D6E-C1A5-4791-A7B2-AF7BFF7CC93B}">
  <dimension ref="A1:M26"/>
  <sheetViews>
    <sheetView workbookViewId="0">
      <selection activeCell="A28" sqref="A28"/>
    </sheetView>
  </sheetViews>
  <sheetFormatPr defaultRowHeight="15.75" x14ac:dyDescent="0.25"/>
  <cols>
    <col min="1" max="12" width="9.140625" style="1"/>
    <col min="13" max="13" width="14" style="1" bestFit="1" customWidth="1"/>
    <col min="14" max="16384" width="9.140625" style="1"/>
  </cols>
  <sheetData>
    <row r="1" spans="1:12" x14ac:dyDescent="0.25">
      <c r="A1" s="6" t="s">
        <v>92</v>
      </c>
    </row>
    <row r="2" spans="1:12" x14ac:dyDescent="0.25">
      <c r="A2" s="6"/>
    </row>
    <row r="3" spans="1:12" ht="18.75" x14ac:dyDescent="0.25">
      <c r="A3" s="16" t="s">
        <v>17</v>
      </c>
      <c r="B3" s="9"/>
      <c r="F3" s="6" t="s">
        <v>18</v>
      </c>
      <c r="J3" s="23" t="s">
        <v>31</v>
      </c>
      <c r="K3" s="6">
        <v>0.1</v>
      </c>
      <c r="L3" s="22" t="s">
        <v>32</v>
      </c>
    </row>
    <row r="4" spans="1:12" ht="19.5" x14ac:dyDescent="0.3">
      <c r="B4" s="24" t="s">
        <v>77</v>
      </c>
      <c r="C4" s="6"/>
      <c r="D4" s="6"/>
      <c r="E4" s="6"/>
      <c r="F4" s="6"/>
      <c r="G4" s="22"/>
      <c r="H4" s="6"/>
      <c r="I4" s="6" t="s">
        <v>19</v>
      </c>
      <c r="J4" s="6"/>
      <c r="K4" s="6">
        <v>0.79</v>
      </c>
      <c r="L4" s="6" t="s">
        <v>37</v>
      </c>
    </row>
    <row r="6" spans="1:12" x14ac:dyDescent="0.25">
      <c r="A6" s="6" t="s">
        <v>27</v>
      </c>
    </row>
    <row r="7" spans="1:12" ht="17.25" x14ac:dyDescent="0.3">
      <c r="B7" s="25" t="s">
        <v>38</v>
      </c>
      <c r="C7" s="6"/>
      <c r="D7" s="6"/>
      <c r="E7" s="6"/>
      <c r="F7" s="6"/>
      <c r="G7" s="6"/>
    </row>
    <row r="9" spans="1:12" x14ac:dyDescent="0.25">
      <c r="A9" s="6" t="s">
        <v>11</v>
      </c>
    </row>
    <row r="10" spans="1:12" x14ac:dyDescent="0.25">
      <c r="B10" s="6" t="s">
        <v>6</v>
      </c>
      <c r="C10" s="6"/>
      <c r="D10" s="6"/>
      <c r="E10" s="6" t="s">
        <v>10</v>
      </c>
      <c r="F10" s="6"/>
      <c r="G10" s="6"/>
      <c r="I10" s="6" t="s">
        <v>35</v>
      </c>
      <c r="J10" s="6"/>
    </row>
    <row r="11" spans="1:12" ht="23.25" x14ac:dyDescent="0.35">
      <c r="A11" s="3" t="s">
        <v>8</v>
      </c>
      <c r="B11" s="1">
        <v>0.33700000000000002</v>
      </c>
      <c r="C11" s="1" t="s">
        <v>7</v>
      </c>
      <c r="D11" s="3" t="s">
        <v>9</v>
      </c>
      <c r="E11" s="1">
        <v>-0.76300000000000001</v>
      </c>
      <c r="F11" s="1" t="s">
        <v>7</v>
      </c>
      <c r="G11" s="1" t="s">
        <v>89</v>
      </c>
      <c r="K11" s="1">
        <f>8.314*298/(2*96485)</f>
        <v>1.283915634554594E-2</v>
      </c>
    </row>
    <row r="13" spans="1:12" x14ac:dyDescent="0.25">
      <c r="A13" s="6" t="s">
        <v>34</v>
      </c>
      <c r="B13" s="6"/>
      <c r="C13" s="6"/>
      <c r="D13" s="14"/>
    </row>
    <row r="14" spans="1:12" x14ac:dyDescent="0.25">
      <c r="A14" s="3"/>
      <c r="B14" s="6" t="s">
        <v>36</v>
      </c>
      <c r="D14" s="3"/>
    </row>
    <row r="16" spans="1:12" ht="18.75" x14ac:dyDescent="0.25">
      <c r="A16" s="6" t="s">
        <v>96</v>
      </c>
      <c r="B16" s="6"/>
      <c r="C16" s="6"/>
      <c r="D16" s="6"/>
      <c r="E16" s="6"/>
      <c r="F16" s="6"/>
      <c r="G16" s="6"/>
      <c r="H16" s="6"/>
      <c r="I16" s="6"/>
      <c r="J16" s="6"/>
    </row>
    <row r="17" spans="1:13" ht="18.75" x14ac:dyDescent="0.25">
      <c r="A17" s="6"/>
      <c r="B17" s="6" t="s">
        <v>97</v>
      </c>
      <c r="C17" s="6"/>
      <c r="D17" s="6"/>
      <c r="E17" s="6"/>
      <c r="F17" s="6"/>
      <c r="G17" s="6"/>
      <c r="H17" s="6"/>
      <c r="I17" s="6"/>
      <c r="J17" s="6"/>
    </row>
    <row r="19" spans="1:13" ht="18.75" x14ac:dyDescent="0.25">
      <c r="A19" s="22" t="s">
        <v>98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18.75" x14ac:dyDescent="0.25">
      <c r="A20" s="22"/>
      <c r="B20" s="22" t="s">
        <v>99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8.75" x14ac:dyDescent="0.25">
      <c r="A21" s="22"/>
      <c r="B21" s="22" t="s">
        <v>100</v>
      </c>
      <c r="C21" s="22"/>
      <c r="D21" s="22"/>
      <c r="E21" s="22"/>
      <c r="F21" s="22"/>
      <c r="G21" s="22"/>
      <c r="H21" s="6" t="s">
        <v>54</v>
      </c>
      <c r="I21" s="22"/>
      <c r="J21" s="22"/>
      <c r="K21" s="22"/>
      <c r="L21" s="22"/>
      <c r="M21" s="22"/>
    </row>
    <row r="23" spans="1:13" x14ac:dyDescent="0.25">
      <c r="A23" s="16" t="s">
        <v>95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7.25" x14ac:dyDescent="0.25">
      <c r="A24" s="6"/>
      <c r="B24" s="22" t="s">
        <v>101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7.25" x14ac:dyDescent="0.25">
      <c r="A25" s="6"/>
      <c r="B25" s="22" t="s">
        <v>102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27">
        <v>18</v>
      </c>
      <c r="B26" s="22" t="s">
        <v>75</v>
      </c>
      <c r="C26" s="6"/>
      <c r="D26" s="6"/>
      <c r="E26" s="6"/>
      <c r="F26" s="6"/>
      <c r="G26" s="6"/>
      <c r="H26" s="6"/>
      <c r="I26" s="6" t="s">
        <v>46</v>
      </c>
      <c r="J26" s="6"/>
      <c r="K26" s="6"/>
      <c r="L26" s="6"/>
      <c r="M2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9A42-72A3-4F59-97E9-752D3D86B6F2}">
  <dimension ref="A1:O53"/>
  <sheetViews>
    <sheetView zoomScale="130" zoomScaleNormal="130" workbookViewId="0">
      <selection activeCell="A2" sqref="A2:L10"/>
    </sheetView>
  </sheetViews>
  <sheetFormatPr defaultRowHeight="15.75" x14ac:dyDescent="0.25"/>
  <cols>
    <col min="1" max="6" width="9.140625" style="1"/>
    <col min="7" max="7" width="12.140625" style="1" customWidth="1"/>
    <col min="8" max="8" width="9.140625" style="1"/>
    <col min="9" max="9" width="10.140625" style="1" customWidth="1"/>
    <col min="10" max="10" width="9.140625" style="1"/>
    <col min="11" max="12" width="10.5703125" style="1" bestFit="1" customWidth="1"/>
    <col min="13" max="13" width="14" style="1" bestFit="1" customWidth="1"/>
    <col min="14" max="14" width="9.85546875" style="1" bestFit="1" customWidth="1"/>
    <col min="15" max="16384" width="9.140625" style="1"/>
  </cols>
  <sheetData>
    <row r="1" spans="1:12" x14ac:dyDescent="0.25">
      <c r="A1" s="6" t="s">
        <v>92</v>
      </c>
    </row>
    <row r="2" spans="1:12" ht="18.75" x14ac:dyDescent="0.25">
      <c r="A2" s="16" t="s">
        <v>17</v>
      </c>
      <c r="B2" s="9"/>
      <c r="F2" s="6" t="s">
        <v>18</v>
      </c>
      <c r="J2" s="23" t="s">
        <v>31</v>
      </c>
      <c r="K2" s="6">
        <v>0.1</v>
      </c>
      <c r="L2" s="22" t="s">
        <v>32</v>
      </c>
    </row>
    <row r="3" spans="1:12" ht="19.5" x14ac:dyDescent="0.3">
      <c r="B3" s="24" t="s">
        <v>77</v>
      </c>
      <c r="C3" s="6"/>
      <c r="D3" s="6"/>
      <c r="E3" s="6"/>
      <c r="F3" s="6"/>
      <c r="G3" s="22"/>
      <c r="H3" s="6"/>
      <c r="I3" s="6" t="s">
        <v>19</v>
      </c>
      <c r="J3" s="6"/>
      <c r="K3" s="6">
        <v>0.79</v>
      </c>
      <c r="L3" s="6" t="s">
        <v>37</v>
      </c>
    </row>
    <row r="4" spans="1:12" x14ac:dyDescent="0.25">
      <c r="A4" s="1" t="s">
        <v>79</v>
      </c>
      <c r="B4" s="24"/>
      <c r="C4" s="6"/>
      <c r="D4" s="6"/>
      <c r="E4" s="6"/>
      <c r="F4" s="6"/>
      <c r="G4" s="22"/>
      <c r="H4" s="6"/>
      <c r="I4" s="6"/>
      <c r="J4" s="6"/>
      <c r="K4" s="6"/>
      <c r="L4" s="6"/>
    </row>
    <row r="5" spans="1:12" x14ac:dyDescent="0.25">
      <c r="A5" s="1" t="s">
        <v>78</v>
      </c>
      <c r="B5" s="17" t="s">
        <v>20</v>
      </c>
      <c r="D5" s="13" t="s">
        <v>21</v>
      </c>
    </row>
    <row r="6" spans="1:12" ht="20.25" x14ac:dyDescent="0.35">
      <c r="B6" s="8" t="s">
        <v>86</v>
      </c>
      <c r="H6" s="9" t="s">
        <v>33</v>
      </c>
      <c r="J6" s="1">
        <f>K2*1000</f>
        <v>100</v>
      </c>
      <c r="K6" s="1" t="s">
        <v>39</v>
      </c>
    </row>
    <row r="7" spans="1:12" ht="20.25" x14ac:dyDescent="0.35">
      <c r="B7" s="8" t="s">
        <v>22</v>
      </c>
      <c r="I7" s="1" t="s">
        <v>80</v>
      </c>
      <c r="J7" s="1">
        <f>5*J6</f>
        <v>500</v>
      </c>
      <c r="K7" s="1" t="s">
        <v>23</v>
      </c>
    </row>
    <row r="8" spans="1:12" ht="18.75" x14ac:dyDescent="0.25">
      <c r="B8" s="1" t="s">
        <v>82</v>
      </c>
      <c r="C8" s="1" t="s">
        <v>81</v>
      </c>
      <c r="F8" s="1">
        <v>1</v>
      </c>
      <c r="G8" s="1" t="s">
        <v>84</v>
      </c>
      <c r="H8" s="1">
        <v>0.79</v>
      </c>
      <c r="I8" s="1" t="s">
        <v>26</v>
      </c>
    </row>
    <row r="9" spans="1:12" x14ac:dyDescent="0.25">
      <c r="B9" s="4" t="s">
        <v>24</v>
      </c>
      <c r="C9" s="4"/>
      <c r="D9" s="4" t="s">
        <v>25</v>
      </c>
      <c r="F9" s="18" t="s">
        <v>1</v>
      </c>
      <c r="G9" s="4"/>
      <c r="H9" s="4">
        <f>C10</f>
        <v>13333.333333333334</v>
      </c>
      <c r="I9" s="51" t="s">
        <v>26</v>
      </c>
    </row>
    <row r="10" spans="1:12" ht="18.75" x14ac:dyDescent="0.25">
      <c r="B10" s="3" t="s">
        <v>2</v>
      </c>
      <c r="C10" s="1">
        <f>500*160/6</f>
        <v>13333.333333333334</v>
      </c>
      <c r="D10" s="1" t="s">
        <v>83</v>
      </c>
      <c r="F10" s="3" t="s">
        <v>2</v>
      </c>
      <c r="G10" s="1">
        <f>F8*H9/H8</f>
        <v>16877.637130801686</v>
      </c>
      <c r="H10" s="1" t="s">
        <v>85</v>
      </c>
      <c r="I10" s="52">
        <f>G10/1000</f>
        <v>16.877637130801688</v>
      </c>
      <c r="J10" s="47" t="s">
        <v>0</v>
      </c>
    </row>
    <row r="11" spans="1:12" x14ac:dyDescent="0.25">
      <c r="B11" s="3"/>
      <c r="F11" s="3"/>
      <c r="I11" s="19"/>
      <c r="J11" s="6"/>
    </row>
    <row r="12" spans="1:12" x14ac:dyDescent="0.25">
      <c r="A12" s="6" t="s">
        <v>27</v>
      </c>
    </row>
    <row r="13" spans="1:12" ht="18.75" x14ac:dyDescent="0.35">
      <c r="B13" s="10" t="s">
        <v>87</v>
      </c>
    </row>
    <row r="14" spans="1:12" x14ac:dyDescent="0.25">
      <c r="B14" s="20" t="s">
        <v>28</v>
      </c>
      <c r="C14" s="21" t="s">
        <v>30</v>
      </c>
      <c r="D14" s="21"/>
      <c r="E14" s="21" t="s">
        <v>29</v>
      </c>
      <c r="F14" s="21" t="s">
        <v>41</v>
      </c>
      <c r="G14" s="21" t="s">
        <v>104</v>
      </c>
    </row>
    <row r="15" spans="1:12" x14ac:dyDescent="0.25">
      <c r="A15" s="1" t="s">
        <v>88</v>
      </c>
      <c r="B15" s="20"/>
      <c r="C15" s="26" t="s">
        <v>103</v>
      </c>
      <c r="D15" s="21"/>
      <c r="E15" s="27" t="s">
        <v>40</v>
      </c>
      <c r="F15" s="28" t="s">
        <v>42</v>
      </c>
      <c r="G15" s="21"/>
    </row>
    <row r="16" spans="1:12" ht="18.75" x14ac:dyDescent="0.35">
      <c r="B16" s="10" t="s">
        <v>43</v>
      </c>
    </row>
    <row r="17" spans="1:13" ht="17.25" x14ac:dyDescent="0.3">
      <c r="B17" s="48" t="s">
        <v>44</v>
      </c>
      <c r="C17" s="49"/>
      <c r="D17" s="49"/>
      <c r="E17" s="49"/>
      <c r="F17" s="49"/>
      <c r="G17" s="49"/>
      <c r="H17" s="50"/>
    </row>
    <row r="19" spans="1:13" x14ac:dyDescent="0.25">
      <c r="A19" s="6" t="s">
        <v>11</v>
      </c>
    </row>
    <row r="20" spans="1:13" x14ac:dyDescent="0.25">
      <c r="B20" s="6" t="s">
        <v>6</v>
      </c>
      <c r="C20" s="6"/>
      <c r="D20" s="6"/>
      <c r="E20" s="6" t="s">
        <v>10</v>
      </c>
      <c r="F20" s="6"/>
      <c r="G20" s="6"/>
      <c r="H20" s="6" t="s">
        <v>35</v>
      </c>
      <c r="I20" s="6"/>
      <c r="J20" s="6"/>
      <c r="M20" s="15"/>
    </row>
    <row r="21" spans="1:13" ht="23.25" x14ac:dyDescent="0.35">
      <c r="A21" s="3" t="s">
        <v>8</v>
      </c>
      <c r="B21" s="1">
        <v>0.33700000000000002</v>
      </c>
      <c r="C21" s="1" t="s">
        <v>7</v>
      </c>
      <c r="D21" s="3" t="s">
        <v>9</v>
      </c>
      <c r="E21" s="1">
        <v>-0.76300000000000001</v>
      </c>
      <c r="F21" s="1" t="s">
        <v>7</v>
      </c>
      <c r="G21" s="13" t="s">
        <v>90</v>
      </c>
      <c r="J21" s="3"/>
      <c r="M21" s="43"/>
    </row>
    <row r="22" spans="1:13" ht="20.25" x14ac:dyDescent="0.35">
      <c r="A22" s="3"/>
      <c r="D22" s="3" t="s">
        <v>90</v>
      </c>
      <c r="F22" s="14" t="s">
        <v>14</v>
      </c>
      <c r="G22" s="14">
        <f>$B$21-$E$21+0.01284*LN(1/1)</f>
        <v>1.1000000000000001</v>
      </c>
      <c r="H22" s="6" t="s">
        <v>13</v>
      </c>
      <c r="J22" s="3"/>
      <c r="L22" s="3"/>
    </row>
    <row r="23" spans="1:13" x14ac:dyDescent="0.25">
      <c r="A23" s="3"/>
      <c r="D23" s="3"/>
      <c r="F23" s="14" t="s">
        <v>15</v>
      </c>
      <c r="G23" s="14">
        <f>$B$21-$E$21+0.01284*LN(0.1/0.1)</f>
        <v>1.1000000000000001</v>
      </c>
      <c r="H23" s="6" t="s">
        <v>13</v>
      </c>
      <c r="J23" s="3"/>
      <c r="K23" s="3"/>
      <c r="L23" s="13"/>
      <c r="M23" s="43"/>
    </row>
    <row r="24" spans="1:13" ht="20.25" customHeight="1" x14ac:dyDescent="0.25">
      <c r="A24" s="3"/>
      <c r="D24" s="3"/>
      <c r="F24" s="14" t="s">
        <v>16</v>
      </c>
      <c r="G24" s="44">
        <f>$B$21-$E$21+0.01284*LN(0.5/0.1)</f>
        <v>1.120665182795654</v>
      </c>
      <c r="H24" s="6" t="s">
        <v>13</v>
      </c>
      <c r="J24" s="3"/>
      <c r="K24" s="12"/>
    </row>
    <row r="25" spans="1:13" x14ac:dyDescent="0.25">
      <c r="A25" s="3"/>
      <c r="D25" s="3"/>
      <c r="G25" s="3"/>
      <c r="J25" s="3"/>
      <c r="K25" s="12"/>
    </row>
    <row r="26" spans="1:13" ht="17.25" customHeight="1" x14ac:dyDescent="0.25">
      <c r="A26" s="6" t="s">
        <v>34</v>
      </c>
      <c r="B26" s="6"/>
      <c r="C26" s="6"/>
      <c r="D26" s="14"/>
      <c r="E26" s="6"/>
      <c r="F26" s="6"/>
      <c r="G26" s="14"/>
      <c r="H26" s="14"/>
      <c r="I26" s="7"/>
      <c r="J26" s="6"/>
      <c r="K26" s="12"/>
    </row>
    <row r="27" spans="1:13" ht="15" customHeight="1" x14ac:dyDescent="0.35">
      <c r="A27" s="3"/>
      <c r="B27" s="1" t="s">
        <v>36</v>
      </c>
      <c r="D27" s="3"/>
      <c r="F27" s="3"/>
      <c r="G27" s="13" t="s">
        <v>91</v>
      </c>
      <c r="I27" s="2"/>
      <c r="J27" s="3"/>
      <c r="K27" s="12"/>
    </row>
    <row r="28" spans="1:13" x14ac:dyDescent="0.25">
      <c r="F28" s="45" t="s">
        <v>12</v>
      </c>
      <c r="G28" s="46">
        <f>0.01284*LN(0.5/0.1)</f>
        <v>2.0665182795653849E-2</v>
      </c>
      <c r="H28" s="47" t="s">
        <v>13</v>
      </c>
    </row>
    <row r="30" spans="1:13" ht="18.75" x14ac:dyDescent="0.25">
      <c r="A30" s="1" t="s">
        <v>93</v>
      </c>
    </row>
    <row r="31" spans="1:13" ht="18.75" x14ac:dyDescent="0.25">
      <c r="B31" s="1" t="s">
        <v>47</v>
      </c>
    </row>
    <row r="32" spans="1:13" ht="18.75" x14ac:dyDescent="0.25">
      <c r="B32" s="9" t="s">
        <v>48</v>
      </c>
    </row>
    <row r="33" spans="1:15" ht="18.75" x14ac:dyDescent="0.25">
      <c r="B33" s="9" t="s">
        <v>3</v>
      </c>
    </row>
    <row r="34" spans="1:15" ht="19.5" thickBot="1" x14ac:dyDescent="0.3">
      <c r="B34" s="1" t="s">
        <v>49</v>
      </c>
      <c r="F34" s="3" t="s">
        <v>50</v>
      </c>
      <c r="G34" s="1">
        <f>7*96</f>
        <v>672</v>
      </c>
      <c r="H34" s="13" t="s">
        <v>51</v>
      </c>
    </row>
    <row r="35" spans="1:15" ht="19.5" thickBot="1" x14ac:dyDescent="0.3">
      <c r="C35" s="1">
        <v>1000</v>
      </c>
      <c r="D35" s="1" t="s">
        <v>26</v>
      </c>
      <c r="F35" s="3" t="s">
        <v>2</v>
      </c>
      <c r="G35" s="1">
        <f>C35*G34/160</f>
        <v>4200</v>
      </c>
      <c r="H35" s="13" t="s">
        <v>51</v>
      </c>
      <c r="I35" s="31">
        <f>G35/1000</f>
        <v>4.2</v>
      </c>
      <c r="J35" s="32" t="s">
        <v>62</v>
      </c>
      <c r="N35" s="5"/>
    </row>
    <row r="37" spans="1:15" ht="18.75" x14ac:dyDescent="0.25">
      <c r="A37" s="9" t="s">
        <v>94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8.75" x14ac:dyDescent="0.25">
      <c r="A38" s="9"/>
      <c r="B38" s="9" t="s">
        <v>53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8.75" x14ac:dyDescent="0.25">
      <c r="A39" s="9"/>
      <c r="B39" s="9" t="s">
        <v>52</v>
      </c>
      <c r="C39" s="9"/>
      <c r="D39" s="9"/>
      <c r="E39" s="9"/>
      <c r="F39" s="9"/>
      <c r="G39" s="9"/>
      <c r="H39" s="1" t="s">
        <v>54</v>
      </c>
      <c r="I39" s="9"/>
      <c r="J39" s="9"/>
      <c r="K39" s="9"/>
      <c r="L39" s="9"/>
      <c r="M39" s="9"/>
      <c r="N39" s="9"/>
      <c r="O39" s="9"/>
    </row>
    <row r="40" spans="1:1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8.75" x14ac:dyDescent="0.25">
      <c r="A41" s="9"/>
      <c r="B41" s="9" t="s">
        <v>5</v>
      </c>
      <c r="C41" s="9"/>
      <c r="D41" s="9"/>
      <c r="E41" s="9"/>
      <c r="F41" s="30" t="s">
        <v>63</v>
      </c>
      <c r="G41" s="9" t="s">
        <v>67</v>
      </c>
      <c r="H41" s="9"/>
      <c r="I41" s="29">
        <f>84/74.5</f>
        <v>1.1275167785234899</v>
      </c>
      <c r="J41" s="9" t="s">
        <v>58</v>
      </c>
      <c r="K41" s="29">
        <f>I41</f>
        <v>1.1275167785234899</v>
      </c>
      <c r="L41" s="9" t="s">
        <v>66</v>
      </c>
      <c r="M41" s="29">
        <f>K41*71*1000</f>
        <v>80053.691275167774</v>
      </c>
      <c r="N41" s="9" t="s">
        <v>59</v>
      </c>
      <c r="O41" s="9"/>
    </row>
    <row r="42" spans="1:15" ht="19.5" thickBot="1" x14ac:dyDescent="0.3">
      <c r="A42" s="9"/>
      <c r="B42" s="9" t="s">
        <v>56</v>
      </c>
      <c r="C42" s="9" t="s">
        <v>55</v>
      </c>
      <c r="D42" s="9"/>
      <c r="E42" s="9"/>
      <c r="F42" s="30" t="s">
        <v>64</v>
      </c>
      <c r="G42" s="9" t="s">
        <v>57</v>
      </c>
      <c r="H42" s="9"/>
      <c r="I42" s="29">
        <f>200/36.5</f>
        <v>5.4794520547945202</v>
      </c>
      <c r="J42" s="9" t="s">
        <v>65</v>
      </c>
      <c r="K42" s="9"/>
      <c r="L42" s="29" t="s">
        <v>60</v>
      </c>
      <c r="M42" s="29">
        <f>100*4</f>
        <v>400</v>
      </c>
      <c r="N42" s="9" t="s">
        <v>61</v>
      </c>
      <c r="O42" s="9"/>
    </row>
    <row r="43" spans="1:15" ht="19.5" thickBo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53">
        <f>M41/M42</f>
        <v>200.13422818791943</v>
      </c>
      <c r="M43" s="33" t="s">
        <v>68</v>
      </c>
      <c r="N43" s="34"/>
    </row>
    <row r="45" spans="1:15" x14ac:dyDescent="0.25">
      <c r="A45" s="11" t="s">
        <v>95</v>
      </c>
    </row>
    <row r="46" spans="1:15" ht="18.75" x14ac:dyDescent="0.25">
      <c r="B46" s="9" t="s">
        <v>4</v>
      </c>
    </row>
    <row r="47" spans="1:15" ht="18.75" x14ac:dyDescent="0.25">
      <c r="B47" s="9" t="s">
        <v>45</v>
      </c>
    </row>
    <row r="48" spans="1:15" x14ac:dyDescent="0.25">
      <c r="A48" s="35">
        <v>18</v>
      </c>
      <c r="B48" s="9" t="s">
        <v>75</v>
      </c>
      <c r="I48" s="1" t="s">
        <v>46</v>
      </c>
    </row>
    <row r="49" spans="1:11" ht="18.75" x14ac:dyDescent="0.25">
      <c r="B49" s="38" t="s">
        <v>69</v>
      </c>
      <c r="J49" s="39" t="s">
        <v>70</v>
      </c>
      <c r="K49" s="40">
        <v>52</v>
      </c>
    </row>
    <row r="50" spans="1:11" x14ac:dyDescent="0.25">
      <c r="A50" s="39" t="s">
        <v>71</v>
      </c>
      <c r="B50" s="35">
        <f>2*39+2*K49+7*16</f>
        <v>294</v>
      </c>
      <c r="C50" s="35" t="s">
        <v>72</v>
      </c>
      <c r="D50" s="35">
        <f>6*12+12+6*16</f>
        <v>180</v>
      </c>
      <c r="E50" s="35" t="s">
        <v>72</v>
      </c>
      <c r="F50" s="35"/>
      <c r="G50" s="35"/>
      <c r="H50" s="35"/>
      <c r="I50" s="35"/>
    </row>
    <row r="51" spans="1:11" x14ac:dyDescent="0.25">
      <c r="A51" s="35"/>
      <c r="B51" s="41">
        <f>4*B50</f>
        <v>1176</v>
      </c>
      <c r="C51" s="36" t="s">
        <v>73</v>
      </c>
      <c r="D51" s="36">
        <f>D50</f>
        <v>180</v>
      </c>
      <c r="E51" s="36" t="s">
        <v>74</v>
      </c>
      <c r="F51" s="36"/>
      <c r="G51" s="37"/>
      <c r="H51" s="35"/>
      <c r="I51" s="35"/>
    </row>
    <row r="52" spans="1:11" x14ac:dyDescent="0.25">
      <c r="A52" s="35"/>
      <c r="B52" s="42" t="s">
        <v>1</v>
      </c>
      <c r="C52" s="54" t="s">
        <v>73</v>
      </c>
      <c r="D52" s="54">
        <f>A48</f>
        <v>18</v>
      </c>
      <c r="E52" s="54" t="s">
        <v>74</v>
      </c>
      <c r="F52" s="54"/>
      <c r="G52" s="55"/>
      <c r="H52" s="35"/>
      <c r="I52" s="35"/>
    </row>
    <row r="53" spans="1:11" x14ac:dyDescent="0.25">
      <c r="A53" s="35"/>
      <c r="B53" s="39" t="s">
        <v>2</v>
      </c>
      <c r="C53" s="56">
        <f>B51*D52/D51</f>
        <v>117.6</v>
      </c>
      <c r="D53" s="57" t="s">
        <v>76</v>
      </c>
      <c r="E53" s="58"/>
      <c r="F53" s="58"/>
      <c r="G53" s="58">
        <f>A48</f>
        <v>18</v>
      </c>
      <c r="H53" s="58" t="s">
        <v>74</v>
      </c>
      <c r="I53" s="58"/>
      <c r="J53" s="50"/>
    </row>
  </sheetData>
  <phoneticPr fontId="8" type="noConversion"/>
  <pageMargins left="0.25" right="0.25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A9FC-0BE3-494C-866E-2D1CD52FB454}">
  <dimension ref="A2:N32"/>
  <sheetViews>
    <sheetView tabSelected="1" topLeftCell="A10" zoomScale="130" zoomScaleNormal="130" workbookViewId="0">
      <selection activeCell="K25" sqref="K25"/>
    </sheetView>
  </sheetViews>
  <sheetFormatPr defaultRowHeight="15" x14ac:dyDescent="0.25"/>
  <sheetData>
    <row r="2" spans="1:12" ht="18.75" x14ac:dyDescent="0.25">
      <c r="A2" s="16" t="s">
        <v>17</v>
      </c>
      <c r="B2" s="9"/>
      <c r="C2" s="1"/>
      <c r="D2" s="1"/>
      <c r="E2" s="1"/>
      <c r="G2" s="1"/>
      <c r="H2" s="1"/>
      <c r="I2" s="14" t="s">
        <v>124</v>
      </c>
      <c r="J2" s="23" t="s">
        <v>31</v>
      </c>
      <c r="K2" s="6">
        <v>0.2</v>
      </c>
      <c r="L2" s="22" t="s">
        <v>32</v>
      </c>
    </row>
    <row r="3" spans="1:12" ht="19.5" x14ac:dyDescent="0.3">
      <c r="A3" s="1"/>
      <c r="B3" s="24" t="s">
        <v>77</v>
      </c>
      <c r="C3" s="6"/>
      <c r="D3" s="6"/>
      <c r="E3" s="6"/>
      <c r="F3" s="6"/>
      <c r="G3" s="22"/>
      <c r="H3" s="6"/>
      <c r="I3" s="6" t="s">
        <v>19</v>
      </c>
      <c r="J3" s="6"/>
      <c r="K3" s="6">
        <v>0.79</v>
      </c>
      <c r="L3" s="6" t="s">
        <v>37</v>
      </c>
    </row>
    <row r="4" spans="1:12" ht="15.75" x14ac:dyDescent="0.25">
      <c r="A4" s="1" t="s">
        <v>79</v>
      </c>
      <c r="B4" s="24"/>
      <c r="C4" s="6"/>
      <c r="D4" s="6"/>
      <c r="E4" s="6"/>
      <c r="F4" s="6"/>
      <c r="G4" s="22"/>
      <c r="H4" s="6"/>
      <c r="I4" s="6"/>
      <c r="J4" s="6"/>
      <c r="K4" s="6"/>
      <c r="L4" s="6"/>
    </row>
    <row r="5" spans="1:12" ht="15.75" x14ac:dyDescent="0.25">
      <c r="A5" s="1" t="s">
        <v>78</v>
      </c>
      <c r="B5" s="17" t="s">
        <v>20</v>
      </c>
      <c r="C5" s="1"/>
      <c r="D5" s="13" t="s">
        <v>21</v>
      </c>
      <c r="E5" s="1"/>
      <c r="F5" s="1"/>
      <c r="G5" s="1"/>
      <c r="H5" s="1"/>
      <c r="I5" s="1"/>
      <c r="J5" s="1"/>
      <c r="K5" s="1"/>
      <c r="L5" s="1"/>
    </row>
    <row r="6" spans="1:12" ht="20.25" x14ac:dyDescent="0.35">
      <c r="A6" s="1"/>
      <c r="B6" s="8" t="s">
        <v>86</v>
      </c>
      <c r="C6" s="1"/>
      <c r="D6" s="1"/>
      <c r="E6" s="1"/>
      <c r="F6" s="1"/>
      <c r="G6" s="1"/>
      <c r="H6" s="9" t="s">
        <v>125</v>
      </c>
      <c r="I6" s="1"/>
      <c r="J6" s="1">
        <f>K2*1000</f>
        <v>200</v>
      </c>
      <c r="K6" s="1" t="s">
        <v>39</v>
      </c>
      <c r="L6" s="1"/>
    </row>
    <row r="7" spans="1:12" ht="20.25" x14ac:dyDescent="0.35">
      <c r="A7" s="1"/>
      <c r="B7" s="8" t="s">
        <v>22</v>
      </c>
      <c r="C7" s="1"/>
      <c r="D7" s="1"/>
      <c r="E7" s="1"/>
      <c r="F7" s="1"/>
      <c r="G7" s="1"/>
      <c r="H7" s="1"/>
      <c r="I7" s="1" t="s">
        <v>126</v>
      </c>
      <c r="J7" s="1">
        <f>15*J6</f>
        <v>3000</v>
      </c>
      <c r="K7" s="1" t="s">
        <v>23</v>
      </c>
      <c r="L7" s="1"/>
    </row>
    <row r="8" spans="1:12" ht="18.75" x14ac:dyDescent="0.25">
      <c r="A8" s="1"/>
      <c r="B8" s="1" t="s">
        <v>82</v>
      </c>
      <c r="C8" s="1" t="s">
        <v>81</v>
      </c>
      <c r="D8" s="1"/>
      <c r="E8" s="1"/>
      <c r="F8" s="1">
        <v>1</v>
      </c>
      <c r="G8" s="1" t="s">
        <v>84</v>
      </c>
      <c r="H8" s="1">
        <v>0.79</v>
      </c>
      <c r="I8" s="1" t="s">
        <v>26</v>
      </c>
      <c r="J8" s="1"/>
      <c r="K8" s="1"/>
      <c r="L8" s="1"/>
    </row>
    <row r="9" spans="1:12" ht="15.75" x14ac:dyDescent="0.25">
      <c r="A9" s="1"/>
      <c r="B9" s="4" t="s">
        <v>127</v>
      </c>
      <c r="C9" s="4"/>
      <c r="D9" s="4" t="s">
        <v>25</v>
      </c>
      <c r="E9" s="1"/>
      <c r="F9" s="18" t="s">
        <v>1</v>
      </c>
      <c r="G9" s="4"/>
      <c r="H9" s="4">
        <f>C10</f>
        <v>80000</v>
      </c>
      <c r="I9" s="51" t="s">
        <v>26</v>
      </c>
      <c r="J9" s="1"/>
      <c r="K9" s="1"/>
      <c r="L9" s="1"/>
    </row>
    <row r="10" spans="1:12" ht="18.75" x14ac:dyDescent="0.25">
      <c r="A10" s="1"/>
      <c r="B10" s="3" t="s">
        <v>2</v>
      </c>
      <c r="C10" s="1">
        <f>3000*160/6</f>
        <v>80000</v>
      </c>
      <c r="D10" s="1" t="s">
        <v>83</v>
      </c>
      <c r="E10" s="1"/>
      <c r="F10" s="3" t="s">
        <v>2</v>
      </c>
      <c r="G10" s="1">
        <f>F8*H9/H8</f>
        <v>101265.82278481012</v>
      </c>
      <c r="H10" s="1" t="s">
        <v>85</v>
      </c>
      <c r="I10" s="52">
        <f>G10/1000</f>
        <v>101.26582278481013</v>
      </c>
      <c r="J10" s="47" t="s">
        <v>0</v>
      </c>
      <c r="K10" s="1"/>
      <c r="L10" s="1"/>
    </row>
    <row r="12" spans="1:12" ht="15.75" x14ac:dyDescent="0.25">
      <c r="A12" s="6" t="s">
        <v>108</v>
      </c>
      <c r="B12" s="1"/>
      <c r="C12" s="1"/>
      <c r="D12" s="1"/>
      <c r="E12" s="1"/>
      <c r="F12" s="1"/>
      <c r="G12" s="1"/>
      <c r="H12" s="1"/>
      <c r="I12" s="1"/>
    </row>
    <row r="13" spans="1:12" ht="18.75" x14ac:dyDescent="0.35">
      <c r="A13" s="1"/>
      <c r="B13" s="10" t="s">
        <v>110</v>
      </c>
      <c r="C13" s="1"/>
      <c r="D13" s="1"/>
      <c r="E13" s="1"/>
      <c r="F13" s="1"/>
      <c r="G13" s="1"/>
      <c r="H13" s="1"/>
      <c r="I13" s="1"/>
    </row>
    <row r="14" spans="1:12" ht="15.75" x14ac:dyDescent="0.25">
      <c r="A14" s="1"/>
      <c r="B14" s="20" t="s">
        <v>109</v>
      </c>
      <c r="C14" s="21"/>
      <c r="D14" s="59" t="s">
        <v>111</v>
      </c>
      <c r="E14" s="59" t="s">
        <v>112</v>
      </c>
      <c r="F14" s="21"/>
      <c r="G14" s="21"/>
      <c r="H14" s="1"/>
      <c r="I14" s="1"/>
    </row>
    <row r="15" spans="1:12" ht="15.75" x14ac:dyDescent="0.25">
      <c r="A15" s="1"/>
      <c r="B15" s="20"/>
      <c r="C15" s="26"/>
      <c r="D15" s="61" t="s">
        <v>114</v>
      </c>
      <c r="E15" s="60" t="s">
        <v>113</v>
      </c>
      <c r="F15" s="28"/>
      <c r="G15" s="21"/>
      <c r="H15" s="1"/>
      <c r="I15" s="1"/>
    </row>
    <row r="16" spans="1:12" ht="18.75" x14ac:dyDescent="0.35">
      <c r="A16" s="1"/>
      <c r="B16" s="10" t="s">
        <v>115</v>
      </c>
      <c r="C16" s="1"/>
      <c r="D16" s="1"/>
      <c r="E16" s="1"/>
      <c r="F16" s="1"/>
      <c r="G16" s="1"/>
      <c r="H16" s="1"/>
      <c r="I16" s="1"/>
    </row>
    <row r="17" spans="1:14" ht="18.75" x14ac:dyDescent="0.35">
      <c r="A17" s="1"/>
      <c r="B17" s="63" t="s">
        <v>116</v>
      </c>
      <c r="C17" s="49"/>
      <c r="D17" s="49"/>
      <c r="E17" s="49"/>
      <c r="F17" s="49"/>
      <c r="G17" s="50"/>
      <c r="H17" s="62"/>
      <c r="I17" s="1"/>
    </row>
    <row r="19" spans="1:14" s="1" customFormat="1" ht="15.75" x14ac:dyDescent="0.25">
      <c r="A19" s="16" t="s">
        <v>117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s="1" customFormat="1" ht="17.25" x14ac:dyDescent="0.25">
      <c r="A20" s="6"/>
      <c r="B20" s="22" t="s">
        <v>101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1" customFormat="1" ht="17.25" x14ac:dyDescent="0.25">
      <c r="A21" s="6"/>
      <c r="B21" s="22" t="s">
        <v>118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s="1" customFormat="1" ht="15.75" x14ac:dyDescent="0.25">
      <c r="A22" s="64">
        <v>10</v>
      </c>
      <c r="B22" s="22" t="s">
        <v>106</v>
      </c>
      <c r="C22" s="6"/>
      <c r="D22" s="6"/>
      <c r="E22" s="6"/>
      <c r="F22" s="6"/>
      <c r="G22" s="6"/>
      <c r="H22" s="6"/>
      <c r="I22" s="6" t="s">
        <v>46</v>
      </c>
      <c r="J22" s="6"/>
      <c r="K22" s="6"/>
      <c r="L22" s="6"/>
      <c r="M22" s="6"/>
      <c r="N22" s="6"/>
    </row>
    <row r="23" spans="1:14" s="1" customFormat="1" ht="18.75" x14ac:dyDescent="0.25">
      <c r="B23" s="38" t="s">
        <v>105</v>
      </c>
      <c r="K23" s="39" t="s">
        <v>70</v>
      </c>
      <c r="L23" s="40">
        <v>52</v>
      </c>
    </row>
    <row r="24" spans="1:14" s="1" customFormat="1" ht="15.75" x14ac:dyDescent="0.25">
      <c r="A24" s="39" t="s">
        <v>71</v>
      </c>
      <c r="B24" s="35">
        <f>2*39+2*L23+7*16</f>
        <v>294</v>
      </c>
      <c r="C24" s="35" t="s">
        <v>72</v>
      </c>
      <c r="D24" s="35">
        <f>12*12+22+11*16</f>
        <v>342</v>
      </c>
      <c r="E24" s="35" t="s">
        <v>72</v>
      </c>
      <c r="F24" s="35"/>
      <c r="G24" s="35"/>
      <c r="H24" s="35"/>
      <c r="I24" s="35"/>
    </row>
    <row r="25" spans="1:14" s="1" customFormat="1" ht="15.75" x14ac:dyDescent="0.25">
      <c r="A25" s="35"/>
      <c r="B25" s="41">
        <f>8*B24</f>
        <v>2352</v>
      </c>
      <c r="C25" s="36" t="s">
        <v>73</v>
      </c>
      <c r="D25" s="36">
        <f>D24</f>
        <v>342</v>
      </c>
      <c r="E25" s="36" t="s">
        <v>107</v>
      </c>
      <c r="F25" s="36"/>
      <c r="G25" s="37"/>
      <c r="H25" s="35"/>
      <c r="I25" s="35"/>
    </row>
    <row r="26" spans="1:14" s="1" customFormat="1" ht="15.75" x14ac:dyDescent="0.25">
      <c r="A26" s="35"/>
      <c r="B26" s="42" t="s">
        <v>1</v>
      </c>
      <c r="C26" s="54" t="s">
        <v>73</v>
      </c>
      <c r="D26" s="54">
        <f>A22</f>
        <v>10</v>
      </c>
      <c r="E26" s="54" t="s">
        <v>107</v>
      </c>
      <c r="F26" s="54"/>
      <c r="G26" s="55"/>
      <c r="H26" s="35"/>
      <c r="I26" s="35"/>
    </row>
    <row r="27" spans="1:14" s="1" customFormat="1" ht="15.75" x14ac:dyDescent="0.25">
      <c r="A27" s="35"/>
      <c r="B27" s="39" t="s">
        <v>2</v>
      </c>
      <c r="C27" s="56">
        <f>B25*D26/D25</f>
        <v>68.771929824561397</v>
      </c>
      <c r="D27" s="57" t="s">
        <v>76</v>
      </c>
      <c r="E27" s="58"/>
      <c r="F27" s="58"/>
      <c r="G27" s="58">
        <f>A22</f>
        <v>10</v>
      </c>
      <c r="H27" s="58" t="s">
        <v>107</v>
      </c>
      <c r="I27" s="58"/>
      <c r="J27" s="50"/>
    </row>
    <row r="29" spans="1:14" ht="15.75" x14ac:dyDescent="0.25">
      <c r="A29" s="6" t="s">
        <v>123</v>
      </c>
      <c r="B29" s="1"/>
      <c r="C29" s="1"/>
      <c r="D29" s="1"/>
      <c r="E29" s="1"/>
      <c r="F29" s="1"/>
      <c r="G29" s="1"/>
      <c r="H29" s="1"/>
      <c r="I29" s="1"/>
      <c r="J29" s="1"/>
    </row>
    <row r="30" spans="1:14" ht="15.75" x14ac:dyDescent="0.25">
      <c r="A30" s="1"/>
      <c r="B30" s="6" t="s">
        <v>119</v>
      </c>
      <c r="C30" s="6"/>
      <c r="D30" s="6"/>
      <c r="E30" s="6"/>
      <c r="F30" s="6"/>
      <c r="G30" s="6"/>
      <c r="H30" s="6"/>
      <c r="I30" s="6"/>
      <c r="J30" s="6"/>
    </row>
    <row r="31" spans="1:14" ht="22.5" x14ac:dyDescent="0.35">
      <c r="A31" s="14" t="s">
        <v>120</v>
      </c>
      <c r="B31" s="6">
        <v>0.33700000000000002</v>
      </c>
      <c r="C31" s="6" t="s">
        <v>7</v>
      </c>
      <c r="D31" s="14" t="s">
        <v>121</v>
      </c>
      <c r="E31" s="6">
        <v>-0.76300000000000001</v>
      </c>
      <c r="F31" s="6" t="s">
        <v>7</v>
      </c>
      <c r="G31" s="65" t="s">
        <v>122</v>
      </c>
      <c r="H31" s="6"/>
      <c r="I31" s="6"/>
      <c r="J31" s="14"/>
    </row>
    <row r="32" spans="1:14" ht="20.25" x14ac:dyDescent="0.35">
      <c r="A32" s="3"/>
      <c r="B32" s="1"/>
      <c r="C32" s="1"/>
      <c r="D32" s="3" t="s">
        <v>90</v>
      </c>
      <c r="E32" s="1"/>
      <c r="F32" s="45" t="s">
        <v>12</v>
      </c>
      <c r="G32" s="66">
        <f>B31-E31+0.01284*LN(0.2/0.5)</f>
        <v>1.088234827002736</v>
      </c>
      <c r="H32" s="47" t="s">
        <v>13</v>
      </c>
      <c r="I32" s="1"/>
      <c r="J3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6.Gyakorlat</vt:lpstr>
      <vt:lpstr>6.Gyak.megoldás</vt:lpstr>
      <vt:lpstr>ZH6.megoldás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cp:lastPrinted>2021-12-01T22:34:57Z</cp:lastPrinted>
  <dcterms:created xsi:type="dcterms:W3CDTF">2015-06-05T18:19:34Z</dcterms:created>
  <dcterms:modified xsi:type="dcterms:W3CDTF">2021-12-08T18:34:17Z</dcterms:modified>
</cp:coreProperties>
</file>